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Timmy - Model A" sheetId="5" r:id="rId1"/>
    <sheet name="Timmy - Model B" sheetId="6" r:id="rId2"/>
    <sheet name="Timmy - Model C" sheetId="7" r:id="rId3"/>
  </sheets>
  <calcPr calcId="145621"/>
</workbook>
</file>

<file path=xl/calcChain.xml><?xml version="1.0" encoding="utf-8"?>
<calcChain xmlns="http://schemas.openxmlformats.org/spreadsheetml/2006/main">
  <c r="K35" i="7" l="1"/>
  <c r="M35" i="7" s="1"/>
  <c r="F35" i="7"/>
  <c r="C35" i="7" s="1"/>
  <c r="L35" i="7" s="1"/>
  <c r="M34" i="7"/>
  <c r="L34" i="7"/>
  <c r="F34" i="7"/>
  <c r="K33" i="7"/>
  <c r="M33" i="7" s="1"/>
  <c r="F33" i="7"/>
  <c r="C33" i="7" s="1"/>
  <c r="L33" i="7" s="1"/>
  <c r="M32" i="7"/>
  <c r="K32" i="7"/>
  <c r="F32" i="7"/>
  <c r="C32" i="7" s="1"/>
  <c r="L32" i="7" s="1"/>
  <c r="M31" i="7"/>
  <c r="K31" i="7"/>
  <c r="F31" i="7"/>
  <c r="C31" i="7" s="1"/>
  <c r="L31" i="7" s="1"/>
  <c r="K30" i="7"/>
  <c r="M30" i="7" s="1"/>
  <c r="F30" i="7"/>
  <c r="C30" i="7" s="1"/>
  <c r="L30" i="7" s="1"/>
  <c r="M29" i="7"/>
  <c r="L29" i="7"/>
  <c r="F29" i="7"/>
  <c r="M28" i="7"/>
  <c r="L28" i="7"/>
  <c r="F28" i="7"/>
  <c r="M27" i="7"/>
  <c r="K27" i="7"/>
  <c r="F27" i="7"/>
  <c r="C27" i="7" s="1"/>
  <c r="L27" i="7" s="1"/>
  <c r="K26" i="7"/>
  <c r="M26" i="7" s="1"/>
  <c r="F26" i="7"/>
  <c r="C26" i="7" s="1"/>
  <c r="L26" i="7" s="1"/>
  <c r="K25" i="7"/>
  <c r="M25" i="7" s="1"/>
  <c r="F25" i="7"/>
  <c r="C25" i="7" s="1"/>
  <c r="L25" i="7" s="1"/>
  <c r="M24" i="7"/>
  <c r="K24" i="7"/>
  <c r="F24" i="7"/>
  <c r="C24" i="7" s="1"/>
  <c r="L24" i="7" s="1"/>
  <c r="K23" i="7"/>
  <c r="M23" i="7" s="1"/>
  <c r="F23" i="7"/>
  <c r="C23" i="7" s="1"/>
  <c r="L23" i="7" s="1"/>
  <c r="K22" i="7"/>
  <c r="M22" i="7" s="1"/>
  <c r="F22" i="7"/>
  <c r="C22" i="7" s="1"/>
  <c r="L22" i="7" s="1"/>
  <c r="K21" i="7"/>
  <c r="M21" i="7" s="1"/>
  <c r="F21" i="7"/>
  <c r="C21" i="7" s="1"/>
  <c r="L21" i="7" s="1"/>
  <c r="M20" i="7"/>
  <c r="K20" i="7"/>
  <c r="F20" i="7"/>
  <c r="C20" i="7" s="1"/>
  <c r="L20" i="7" s="1"/>
  <c r="M19" i="7"/>
  <c r="K19" i="7"/>
  <c r="F19" i="7"/>
  <c r="C19" i="7" s="1"/>
  <c r="L19" i="7" s="1"/>
  <c r="K18" i="7"/>
  <c r="M18" i="7" s="1"/>
  <c r="F18" i="7"/>
  <c r="C18" i="7" s="1"/>
  <c r="L18" i="7" s="1"/>
  <c r="K17" i="7"/>
  <c r="M17" i="7" s="1"/>
  <c r="F17" i="7"/>
  <c r="C17" i="7" s="1"/>
  <c r="L17" i="7" s="1"/>
  <c r="M16" i="7"/>
  <c r="K16" i="7"/>
  <c r="F16" i="7"/>
  <c r="C16" i="7" s="1"/>
  <c r="L16" i="7" s="1"/>
  <c r="K15" i="7"/>
  <c r="M15" i="7" s="1"/>
  <c r="F15" i="7"/>
  <c r="C15" i="7" s="1"/>
  <c r="L15" i="7" s="1"/>
  <c r="K14" i="7"/>
  <c r="M14" i="7" s="1"/>
  <c r="F14" i="7"/>
  <c r="C14" i="7" s="1"/>
  <c r="L14" i="7" s="1"/>
  <c r="K13" i="7"/>
  <c r="M13" i="7" s="1"/>
  <c r="F13" i="7"/>
  <c r="C13" i="7" s="1"/>
  <c r="L13" i="7" s="1"/>
  <c r="M37" i="7" l="1"/>
  <c r="L37" i="7"/>
  <c r="B7" i="7" s="1"/>
  <c r="B8" i="7" s="1"/>
  <c r="B6" i="7"/>
  <c r="K35" i="6"/>
  <c r="M35" i="6" s="1"/>
  <c r="F35" i="6"/>
  <c r="C35" i="6" s="1"/>
  <c r="L35" i="6" s="1"/>
  <c r="M34" i="6"/>
  <c r="L34" i="6"/>
  <c r="F34" i="6"/>
  <c r="K33" i="6"/>
  <c r="M33" i="6" s="1"/>
  <c r="F33" i="6"/>
  <c r="C33" i="6" s="1"/>
  <c r="L33" i="6" s="1"/>
  <c r="K32" i="6"/>
  <c r="M32" i="6" s="1"/>
  <c r="F32" i="6"/>
  <c r="C32" i="6" s="1"/>
  <c r="L32" i="6" s="1"/>
  <c r="K31" i="6"/>
  <c r="M31" i="6" s="1"/>
  <c r="F31" i="6"/>
  <c r="C31" i="6" s="1"/>
  <c r="L31" i="6" s="1"/>
  <c r="K30" i="6"/>
  <c r="M30" i="6" s="1"/>
  <c r="F30" i="6"/>
  <c r="C30" i="6" s="1"/>
  <c r="L30" i="6" s="1"/>
  <c r="M29" i="6"/>
  <c r="L29" i="6"/>
  <c r="F29" i="6"/>
  <c r="M28" i="6"/>
  <c r="L28" i="6"/>
  <c r="F28" i="6"/>
  <c r="K27" i="6"/>
  <c r="M27" i="6" s="1"/>
  <c r="F27" i="6"/>
  <c r="C27" i="6" s="1"/>
  <c r="L27" i="6" s="1"/>
  <c r="K26" i="6"/>
  <c r="M26" i="6" s="1"/>
  <c r="F26" i="6"/>
  <c r="C26" i="6" s="1"/>
  <c r="L26" i="6" s="1"/>
  <c r="K25" i="6"/>
  <c r="M25" i="6" s="1"/>
  <c r="F25" i="6"/>
  <c r="C25" i="6" s="1"/>
  <c r="L25" i="6" s="1"/>
  <c r="K24" i="6"/>
  <c r="M24" i="6" s="1"/>
  <c r="F24" i="6"/>
  <c r="C24" i="6" s="1"/>
  <c r="L24" i="6" s="1"/>
  <c r="M23" i="6"/>
  <c r="K23" i="6"/>
  <c r="F23" i="6"/>
  <c r="C23" i="6" s="1"/>
  <c r="L23" i="6" s="1"/>
  <c r="K22" i="6"/>
  <c r="M22" i="6" s="1"/>
  <c r="F22" i="6"/>
  <c r="C22" i="6" s="1"/>
  <c r="L22" i="6" s="1"/>
  <c r="K21" i="6"/>
  <c r="M21" i="6" s="1"/>
  <c r="F21" i="6"/>
  <c r="C21" i="6" s="1"/>
  <c r="L21" i="6" s="1"/>
  <c r="K20" i="6"/>
  <c r="M20" i="6" s="1"/>
  <c r="F20" i="6"/>
  <c r="C20" i="6" s="1"/>
  <c r="L20" i="6" s="1"/>
  <c r="M19" i="6"/>
  <c r="K19" i="6"/>
  <c r="F19" i="6"/>
  <c r="C19" i="6" s="1"/>
  <c r="L19" i="6" s="1"/>
  <c r="M18" i="6"/>
  <c r="K18" i="6"/>
  <c r="F18" i="6"/>
  <c r="C18" i="6" s="1"/>
  <c r="L18" i="6" s="1"/>
  <c r="K17" i="6"/>
  <c r="M17" i="6" s="1"/>
  <c r="F17" i="6"/>
  <c r="C17" i="6" s="1"/>
  <c r="L17" i="6" s="1"/>
  <c r="K16" i="6"/>
  <c r="M16" i="6" s="1"/>
  <c r="F16" i="6"/>
  <c r="C16" i="6" s="1"/>
  <c r="L16" i="6" s="1"/>
  <c r="K15" i="6"/>
  <c r="M15" i="6" s="1"/>
  <c r="F15" i="6"/>
  <c r="C15" i="6" s="1"/>
  <c r="L15" i="6" s="1"/>
  <c r="K14" i="6"/>
  <c r="M14" i="6" s="1"/>
  <c r="F14" i="6"/>
  <c r="C14" i="6" s="1"/>
  <c r="L14" i="6" s="1"/>
  <c r="K13" i="6"/>
  <c r="M13" i="6" s="1"/>
  <c r="F13" i="6"/>
  <c r="C13" i="6"/>
  <c r="L13" i="6" s="1"/>
  <c r="B6" i="6" l="1"/>
  <c r="L37" i="6"/>
  <c r="B7" i="6" s="1"/>
  <c r="B8" i="6" s="1"/>
  <c r="M37" i="6"/>
  <c r="M18" i="5"/>
  <c r="M29" i="5"/>
  <c r="M30" i="5"/>
  <c r="M35" i="5"/>
  <c r="F14" i="5"/>
  <c r="F15" i="5"/>
  <c r="C15" i="5" s="1"/>
  <c r="L15" i="5" s="1"/>
  <c r="F16" i="5"/>
  <c r="C16" i="5" s="1"/>
  <c r="L16" i="5" s="1"/>
  <c r="F17" i="5"/>
  <c r="F18" i="5"/>
  <c r="F19" i="5"/>
  <c r="C19" i="5" s="1"/>
  <c r="L19" i="5" s="1"/>
  <c r="F20" i="5"/>
  <c r="C20" i="5" s="1"/>
  <c r="L20" i="5" s="1"/>
  <c r="F21" i="5"/>
  <c r="F22" i="5"/>
  <c r="C22" i="5" s="1"/>
  <c r="L22" i="5" s="1"/>
  <c r="F23" i="5"/>
  <c r="C23" i="5" s="1"/>
  <c r="L23" i="5" s="1"/>
  <c r="F24" i="5"/>
  <c r="C24" i="5" s="1"/>
  <c r="L24" i="5" s="1"/>
  <c r="F25" i="5"/>
  <c r="F26" i="5"/>
  <c r="F27" i="5"/>
  <c r="C27" i="5" s="1"/>
  <c r="L27" i="5" s="1"/>
  <c r="F28" i="5"/>
  <c r="C28" i="5" s="1"/>
  <c r="L28" i="5" s="1"/>
  <c r="F29" i="5"/>
  <c r="F30" i="5"/>
  <c r="F31" i="5"/>
  <c r="F32" i="5"/>
  <c r="F33" i="5"/>
  <c r="C33" i="5" s="1"/>
  <c r="L33" i="5" s="1"/>
  <c r="F34" i="5"/>
  <c r="C34" i="5" s="1"/>
  <c r="L34" i="5" s="1"/>
  <c r="F35" i="5"/>
  <c r="F36" i="5"/>
  <c r="C36" i="5" s="1"/>
  <c r="L36" i="5" s="1"/>
  <c r="F13" i="5"/>
  <c r="C14" i="5"/>
  <c r="L14" i="5" s="1"/>
  <c r="K36" i="5"/>
  <c r="M36" i="5" s="1"/>
  <c r="L35" i="5"/>
  <c r="K34" i="5"/>
  <c r="M34" i="5" s="1"/>
  <c r="K33" i="5"/>
  <c r="M33" i="5" s="1"/>
  <c r="K32" i="5"/>
  <c r="M32" i="5" s="1"/>
  <c r="K31" i="5"/>
  <c r="M31" i="5" s="1"/>
  <c r="L30" i="5"/>
  <c r="L29" i="5"/>
  <c r="K28" i="5"/>
  <c r="M28" i="5" s="1"/>
  <c r="K27" i="5"/>
  <c r="M27" i="5" s="1"/>
  <c r="K26" i="5"/>
  <c r="M26" i="5" s="1"/>
  <c r="K25" i="5"/>
  <c r="M25" i="5" s="1"/>
  <c r="K24" i="5"/>
  <c r="M24" i="5" s="1"/>
  <c r="K23" i="5"/>
  <c r="M23" i="5" s="1"/>
  <c r="K22" i="5"/>
  <c r="M22" i="5" s="1"/>
  <c r="K21" i="5"/>
  <c r="M21" i="5" s="1"/>
  <c r="K20" i="5"/>
  <c r="M20" i="5" s="1"/>
  <c r="K19" i="5"/>
  <c r="M19" i="5" s="1"/>
  <c r="K18" i="5"/>
  <c r="K17" i="5"/>
  <c r="M17" i="5" s="1"/>
  <c r="K16" i="5"/>
  <c r="M16" i="5" s="1"/>
  <c r="K15" i="5"/>
  <c r="M15" i="5" s="1"/>
  <c r="K14" i="5"/>
  <c r="M14" i="5" s="1"/>
  <c r="K13" i="5"/>
  <c r="M13" i="5" s="1"/>
  <c r="B6" i="5" l="1"/>
  <c r="C18" i="5"/>
  <c r="L18" i="5" s="1"/>
  <c r="C13" i="5"/>
  <c r="L13" i="5" s="1"/>
  <c r="C25" i="5"/>
  <c r="L25" i="5" s="1"/>
  <c r="C31" i="5"/>
  <c r="L31" i="5" s="1"/>
  <c r="C26" i="5"/>
  <c r="L26" i="5" s="1"/>
  <c r="C32" i="5"/>
  <c r="L32" i="5" s="1"/>
  <c r="C17" i="5"/>
  <c r="L17" i="5" s="1"/>
  <c r="C21" i="5"/>
  <c r="L21" i="5" s="1"/>
  <c r="L38" i="5" l="1"/>
  <c r="B7" i="5" s="1"/>
  <c r="B8" i="5" s="1"/>
  <c r="M38" i="5"/>
</calcChain>
</file>

<file path=xl/comments1.xml><?xml version="1.0" encoding="utf-8"?>
<comments xmlns="http://schemas.openxmlformats.org/spreadsheetml/2006/main">
  <authors>
    <author>Author</author>
  </authors>
  <commentList>
    <comment ref="B13" authorId="0">
      <text>
        <r>
          <rPr>
            <b/>
            <sz val="9"/>
            <color indexed="81"/>
            <rFont val="Tahoma"/>
            <family val="2"/>
          </rPr>
          <t xml:space="preserve">Author:
</t>
        </r>
      </text>
    </comment>
    <comment ref="B14" authorId="0">
      <text>
        <r>
          <rPr>
            <b/>
            <sz val="9"/>
            <color indexed="81"/>
            <rFont val="Tahoma"/>
            <family val="2"/>
          </rPr>
          <t xml:space="preserve">Author:
</t>
        </r>
      </text>
    </comment>
    <comment ref="B15" authorId="0">
      <text>
        <r>
          <rPr>
            <b/>
            <sz val="9"/>
            <color indexed="81"/>
            <rFont val="Tahoma"/>
            <family val="2"/>
          </rPr>
          <t xml:space="preserve">Author:
</t>
        </r>
      </text>
    </comment>
    <comment ref="B16" authorId="0">
      <text>
        <r>
          <rPr>
            <b/>
            <sz val="9"/>
            <color indexed="81"/>
            <rFont val="Tahoma"/>
            <family val="2"/>
          </rPr>
          <t xml:space="preserve">Author:
</t>
        </r>
      </text>
    </comment>
    <comment ref="B17" authorId="0">
      <text>
        <r>
          <rPr>
            <b/>
            <sz val="9"/>
            <color indexed="81"/>
            <rFont val="Tahoma"/>
            <family val="2"/>
          </rPr>
          <t xml:space="preserve">Author:
</t>
        </r>
      </text>
    </comment>
    <comment ref="B18" authorId="0">
      <text>
        <r>
          <rPr>
            <b/>
            <sz val="9"/>
            <color indexed="81"/>
            <rFont val="Tahoma"/>
            <family val="2"/>
          </rPr>
          <t xml:space="preserve">Author:
</t>
        </r>
      </text>
    </comment>
    <comment ref="B19" authorId="0">
      <text>
        <r>
          <rPr>
            <b/>
            <sz val="9"/>
            <color indexed="81"/>
            <rFont val="Tahoma"/>
            <family val="2"/>
          </rPr>
          <t xml:space="preserve">Author:
</t>
        </r>
      </text>
    </comment>
    <comment ref="B20" authorId="0">
      <text>
        <r>
          <rPr>
            <b/>
            <sz val="9"/>
            <color indexed="81"/>
            <rFont val="Tahoma"/>
            <family val="2"/>
          </rPr>
          <t xml:space="preserve">Author:
</t>
        </r>
      </text>
    </comment>
    <comment ref="B21" authorId="0">
      <text>
        <r>
          <rPr>
            <b/>
            <sz val="9"/>
            <color indexed="81"/>
            <rFont val="Tahoma"/>
            <family val="2"/>
          </rPr>
          <t xml:space="preserve">Author:
</t>
        </r>
      </text>
    </comment>
    <comment ref="B22" authorId="0">
      <text>
        <r>
          <rPr>
            <b/>
            <sz val="9"/>
            <color indexed="81"/>
            <rFont val="Tahoma"/>
            <family val="2"/>
          </rPr>
          <t xml:space="preserve">Author:
</t>
        </r>
      </text>
    </comment>
    <comment ref="B23" authorId="0">
      <text>
        <r>
          <rPr>
            <b/>
            <sz val="9"/>
            <color indexed="81"/>
            <rFont val="Tahoma"/>
            <family val="2"/>
          </rPr>
          <t xml:space="preserve">Author:
</t>
        </r>
      </text>
    </comment>
    <comment ref="B24" authorId="0">
      <text>
        <r>
          <rPr>
            <b/>
            <sz val="9"/>
            <color indexed="81"/>
            <rFont val="Tahoma"/>
            <family val="2"/>
          </rPr>
          <t xml:space="preserve">Author:
</t>
        </r>
      </text>
    </comment>
    <comment ref="B25" authorId="0">
      <text>
        <r>
          <rPr>
            <b/>
            <sz val="9"/>
            <color indexed="81"/>
            <rFont val="Tahoma"/>
            <family val="2"/>
          </rPr>
          <t xml:space="preserve">Author:
</t>
        </r>
      </text>
    </comment>
    <comment ref="B26" authorId="0">
      <text>
        <r>
          <rPr>
            <b/>
            <sz val="9"/>
            <color indexed="81"/>
            <rFont val="Tahoma"/>
            <family val="2"/>
          </rPr>
          <t xml:space="preserve">Author:
</t>
        </r>
      </text>
    </comment>
    <comment ref="B27" authorId="0">
      <text>
        <r>
          <rPr>
            <b/>
            <sz val="9"/>
            <color indexed="81"/>
            <rFont val="Tahoma"/>
            <family val="2"/>
          </rPr>
          <t xml:space="preserve">Author:
</t>
        </r>
      </text>
    </comment>
    <comment ref="B28" authorId="0">
      <text>
        <r>
          <rPr>
            <b/>
            <sz val="9"/>
            <color indexed="81"/>
            <rFont val="Tahoma"/>
            <family val="2"/>
          </rPr>
          <t xml:space="preserve">Author:
</t>
        </r>
      </text>
    </comment>
    <comment ref="B29" authorId="0">
      <text>
        <r>
          <rPr>
            <b/>
            <sz val="9"/>
            <color indexed="81"/>
            <rFont val="Tahoma"/>
            <family val="2"/>
          </rPr>
          <t xml:space="preserve">Author:
</t>
        </r>
      </text>
    </comment>
    <comment ref="B30" authorId="0">
      <text>
        <r>
          <rPr>
            <b/>
            <sz val="9"/>
            <color indexed="81"/>
            <rFont val="Tahoma"/>
            <family val="2"/>
          </rPr>
          <t xml:space="preserve">Author:
</t>
        </r>
      </text>
    </comment>
    <comment ref="B31" authorId="0">
      <text>
        <r>
          <rPr>
            <b/>
            <sz val="9"/>
            <color indexed="81"/>
            <rFont val="Tahoma"/>
            <family val="2"/>
          </rPr>
          <t xml:space="preserve">Author:
</t>
        </r>
      </text>
    </comment>
    <comment ref="B32" authorId="0">
      <text>
        <r>
          <rPr>
            <b/>
            <sz val="9"/>
            <color indexed="81"/>
            <rFont val="Tahoma"/>
            <family val="2"/>
          </rPr>
          <t xml:space="preserve">Author:
</t>
        </r>
      </text>
    </comment>
    <comment ref="B33" authorId="0">
      <text>
        <r>
          <rPr>
            <b/>
            <sz val="9"/>
            <color indexed="81"/>
            <rFont val="Tahoma"/>
            <family val="2"/>
          </rPr>
          <t xml:space="preserve">Author:
</t>
        </r>
      </text>
    </comment>
    <comment ref="B34" authorId="0">
      <text>
        <r>
          <rPr>
            <b/>
            <sz val="9"/>
            <color indexed="81"/>
            <rFont val="Tahoma"/>
            <family val="2"/>
          </rPr>
          <t xml:space="preserve">Author:
</t>
        </r>
      </text>
    </comment>
    <comment ref="B35" authorId="0">
      <text>
        <r>
          <rPr>
            <b/>
            <sz val="9"/>
            <color indexed="81"/>
            <rFont val="Tahoma"/>
            <family val="2"/>
          </rPr>
          <t xml:space="preserve">Author:
</t>
        </r>
      </text>
    </comment>
    <comment ref="B36" authorId="0">
      <text>
        <r>
          <rPr>
            <b/>
            <sz val="9"/>
            <color indexed="81"/>
            <rFont val="Tahoma"/>
            <family val="2"/>
          </rPr>
          <t xml:space="preserve">Author:
</t>
        </r>
      </text>
    </comment>
  </commentList>
</comments>
</file>

<file path=xl/sharedStrings.xml><?xml version="1.0" encoding="utf-8"?>
<sst xmlns="http://schemas.openxmlformats.org/spreadsheetml/2006/main" count="358" uniqueCount="121">
  <si>
    <t>e-bay source</t>
  </si>
  <si>
    <t>e-bay cost</t>
  </si>
  <si>
    <t>Unit Cost</t>
  </si>
  <si>
    <t>Battery Case 4xAAA</t>
  </si>
  <si>
    <t>http://tinyurl.com/hg95zy9</t>
  </si>
  <si>
    <t>http://tinyurl.com/zp6fqb6</t>
  </si>
  <si>
    <t>Total</t>
  </si>
  <si>
    <t>http://tinyurl.com/hec3pme</t>
  </si>
  <si>
    <t>http://tinyurl.com/znrt433</t>
  </si>
  <si>
    <t>http://tinyurl.com/zuzc8f6</t>
  </si>
  <si>
    <t>http://tinyurl.com/jt8zdpr</t>
  </si>
  <si>
    <t>http://tinyurl.com/gr2eyzt</t>
  </si>
  <si>
    <t>http://tinyurl.com/h7zjh2r</t>
  </si>
  <si>
    <t>http://tinyurl.com/hzmhf5d</t>
  </si>
  <si>
    <t>http://tinyurl.com/jjn3cxv</t>
  </si>
  <si>
    <t>http://tinyurl.com/zfc7u45</t>
  </si>
  <si>
    <t>satisfyelectronics</t>
  </si>
  <si>
    <t>eawakening</t>
  </si>
  <si>
    <t>modulefans</t>
  </si>
  <si>
    <t>happybuyrchobby</t>
  </si>
  <si>
    <t>http://tinyurl.com/guamuuh</t>
  </si>
  <si>
    <t>http://tinyurl.com/hzuq4df</t>
  </si>
  <si>
    <t>robothome</t>
  </si>
  <si>
    <t>shenglongsi</t>
  </si>
  <si>
    <t>MINI USB Nano V3.0 ATmega328P CH340G 5V 16M Micro-controller board for Arduino</t>
  </si>
  <si>
    <t>Arduino Nano V3.0 Prototype Shield I/O Extension Board Expansion Module </t>
  </si>
  <si>
    <t>TCRT5000 IR Infrared Line Track Follower Sensor (pack of 5 sesnors)</t>
  </si>
  <si>
    <t>Mini 360 Degree Continuous Rotation Robot Servo FS90R (pack of 5 sensors)</t>
  </si>
  <si>
    <t>Order Quantity</t>
  </si>
  <si>
    <t>Part Name</t>
  </si>
  <si>
    <t>Pack Quantity</t>
  </si>
  <si>
    <t>Picture</t>
  </si>
  <si>
    <t>Assembly Name :</t>
  </si>
  <si>
    <t>Assembly Revision :</t>
  </si>
  <si>
    <t>Part Count :</t>
  </si>
  <si>
    <t xml:space="preserve">e-bay vendor </t>
  </si>
  <si>
    <t>Order Cost</t>
  </si>
  <si>
    <t>Unit Build Cost</t>
  </si>
  <si>
    <t>9G SG90 Mini Micro Servo For RC Robot</t>
  </si>
  <si>
    <t>Small Rubber Wheel 30mm Black Plastic Wheel</t>
  </si>
  <si>
    <t>5mm Dual Bi-Color Red/Green Diffused Bright 3-Pin Led Common Cathode Leds</t>
  </si>
  <si>
    <t>colorfulplace888</t>
  </si>
  <si>
    <t>5mm Black Plastic LED Clip Holder Case Panel Bezel Display Cup Mounting</t>
  </si>
  <si>
    <t>ecamonline2012</t>
  </si>
  <si>
    <t>lovecc1020</t>
  </si>
  <si>
    <t>http://tinyurl.com/hvez8v4</t>
  </si>
  <si>
    <t>http://tinyurl.com/heupsmj</t>
  </si>
  <si>
    <t>sgbyincons</t>
  </si>
  <si>
    <t>Jumper Wire Cable 1P-1P 2.54mm 20cm Female to Female</t>
  </si>
  <si>
    <t>Nylon Plastic Zip Trim Wrap Cable Loop Ties Wire Self-Locking</t>
  </si>
  <si>
    <t>artkatop</t>
  </si>
  <si>
    <t>http://tinyurl.com/j5te3g5</t>
  </si>
  <si>
    <t>http://tinyurl.com/jqk447b</t>
  </si>
  <si>
    <t>survy2014</t>
  </si>
  <si>
    <t>whymind</t>
  </si>
  <si>
    <t>http://tinyurl.com/jjhjekf</t>
  </si>
  <si>
    <t>Ultrasonic Module HC-SR04 Distance Measuring Transducer Sensor</t>
  </si>
  <si>
    <t>Stainless Steel Round Washer Head Phillips Pan Head Self-tapping Screw (M3-6)</t>
  </si>
  <si>
    <t>superiorsell2014</t>
  </si>
  <si>
    <t>With servo pack</t>
  </si>
  <si>
    <t>N/A</t>
  </si>
  <si>
    <t>Stainless Steel Round Washer Head Phillips Pan Head Self-tapping Screw (M1.8-8)</t>
  </si>
  <si>
    <t>Stainless Steel Rounf Phillips Pan Head Self-tapping Screw (M1.8-4)</t>
  </si>
  <si>
    <t>3P Dupont Jumper Wire Cable Housing Female Pin Connector</t>
  </si>
  <si>
    <t>e-fashion365 </t>
  </si>
  <si>
    <t>Female Pin Connector Terminal 2.54mm Pitch for Dupont Jumper Wire Cable</t>
  </si>
  <si>
    <t>cnfishwholesaler</t>
  </si>
  <si>
    <t>http://tinyurl.com/zxvqj2r</t>
  </si>
  <si>
    <t>NPN Transistor TO-92 2N2222A 2N2222</t>
  </si>
  <si>
    <t>czb6721960</t>
  </si>
  <si>
    <t>Micro Tower straight servo arms</t>
  </si>
  <si>
    <t>HC-06 4 Pin Serial Wireless Bluetooth RF Transceiver Module</t>
  </si>
  <si>
    <t>http://tinyurl.com/jyxz9yb</t>
  </si>
  <si>
    <t>luckapen</t>
  </si>
  <si>
    <t>http://tinyurl.com/hzu7586</t>
  </si>
  <si>
    <t>GPS Loudspeaker 1W 8ohm 14x20mm</t>
  </si>
  <si>
    <t>chenxiang9716</t>
  </si>
  <si>
    <t>Total Cost:</t>
  </si>
  <si>
    <t>Cost per Person:</t>
  </si>
  <si>
    <t>Group Size:</t>
  </si>
  <si>
    <t>Build Quantity Unit</t>
  </si>
  <si>
    <t>Build Quantity Group</t>
  </si>
  <si>
    <t>edeal8</t>
  </si>
  <si>
    <t>http://tinyurl.com/gswam87</t>
  </si>
  <si>
    <t>see note</t>
  </si>
  <si>
    <t>NOTE: In this version two SG90 servos should be modified to turn them into 360 degree continious motion servos, see step instructions for guiadance.</t>
  </si>
  <si>
    <t>NOTE: 
1) In this version two SG90 servos should be modified to turn them into 360 degree continious motion servos, see step instructions for guiadance.
2) This version only uses two servos for the drive wheels, dummy 3D printed servos are used in place of the head and arm servos.  These can be upgraded later.</t>
  </si>
  <si>
    <t>see notes</t>
  </si>
  <si>
    <t>e-bay search</t>
  </si>
  <si>
    <t>http://tinyurl.com/j5df2v6</t>
  </si>
  <si>
    <t>http://tinyurl.com/zsrqftc</t>
  </si>
  <si>
    <t>http://tinyurl.com/goal72b</t>
  </si>
  <si>
    <t>http://tinyurl.com/zkbhmjg</t>
  </si>
  <si>
    <t>http://tinyurl.com/hrz9d52</t>
  </si>
  <si>
    <t>http://tinyurl.com/jp9p8w5</t>
  </si>
  <si>
    <t>http://tinyurl.com/gmhkzs2</t>
  </si>
  <si>
    <t>http://tinyurl.com/zy7ep6k</t>
  </si>
  <si>
    <t>http://tinyurl.com/h23onsq</t>
  </si>
  <si>
    <t>http://tinyurl.com/h7q6gc7</t>
  </si>
  <si>
    <t>http://tinyurl.com/z9qltkx</t>
  </si>
  <si>
    <t>1/4w Watt 220 ohm Metal Film Resistor 0.25W</t>
  </si>
  <si>
    <t>1/4w Watt 10K ohm Metal Film Resistor 0.25W</t>
  </si>
  <si>
    <t>1/4w Watt 20K ohm Metal Film Resistor 0.25W</t>
  </si>
  <si>
    <t>http://tinyurl.com/jgrdq5h</t>
  </si>
  <si>
    <t>http://tinyurl.com/hq684ff</t>
  </si>
  <si>
    <t>http://tinyurl.com/zjxjtgm</t>
  </si>
  <si>
    <t>http://tinyurl.com/jbxwnnf</t>
  </si>
  <si>
    <t>http://tinyurl.com/jtdhv68</t>
  </si>
  <si>
    <t>http://tinyurl.com/jvxjkw2</t>
  </si>
  <si>
    <t>http://tinyurl.com/hrebucc</t>
  </si>
  <si>
    <t>http://tinyurl.com/zjwstk9</t>
  </si>
  <si>
    <t>http://tinyurl.com/jb3l8bz</t>
  </si>
  <si>
    <t>http://tinyurl.com/hjf6p9w</t>
  </si>
  <si>
    <t>1/4w Watt 20K ohm metal Film Resistor 0.25W</t>
  </si>
  <si>
    <t>1/4w Watt 10K ohm metal Film Resistor 0.25W</t>
  </si>
  <si>
    <t>1/4w Watt 220 ohm metal Film Resistor 0.25W</t>
  </si>
  <si>
    <t>Model:</t>
  </si>
  <si>
    <t>A</t>
  </si>
  <si>
    <t>B</t>
  </si>
  <si>
    <t>C</t>
  </si>
  <si>
    <t>Timmy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</si>
</sst>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quot;$&quot;#,##0.00"/>
  </numFmts>
  <fonts count="14" x14ac:knownFonts="1">
    <font>
      <sz val="11"/>
      <color theme="1"/>
      <name val="Calibri"/>
      <family val="2"/>
      <scheme val="minor"/>
    </font>
    <font>
      <u/>
      <sz val="11"/>
      <color theme="10"/>
      <name val="Calibri"/>
      <family val="2"/>
      <scheme val="minor"/>
    </font>
    <font>
      <b/>
      <sz val="11"/>
      <color theme="1"/>
      <name val="Calibri"/>
      <family val="2"/>
      <scheme val="minor"/>
    </font>
    <font>
      <b/>
      <sz val="9"/>
      <color indexed="81"/>
      <name val="Tahoma"/>
      <family val="2"/>
    </font>
    <font>
      <sz val="11"/>
      <name val="Arial"/>
      <family val="2"/>
    </font>
    <font>
      <sz val="10"/>
      <name val="Arial"/>
      <family val="2"/>
    </font>
    <font>
      <u/>
      <sz val="10"/>
      <color indexed="12"/>
      <name val="Arial"/>
      <family val="2"/>
    </font>
    <font>
      <b/>
      <sz val="18"/>
      <color indexed="60"/>
      <name val="Calibri"/>
      <family val="2"/>
      <scheme val="minor"/>
    </font>
    <font>
      <sz val="10"/>
      <name val="Calibri"/>
      <family val="2"/>
      <scheme val="minor"/>
    </font>
    <font>
      <sz val="10"/>
      <color indexed="9"/>
      <name val="Calibri"/>
      <family val="2"/>
      <scheme val="minor"/>
    </font>
    <font>
      <b/>
      <sz val="10"/>
      <name val="Calibri"/>
      <family val="2"/>
      <scheme val="minor"/>
    </font>
    <font>
      <sz val="11"/>
      <name val="Cambria"/>
      <family val="2"/>
      <scheme val="major"/>
    </font>
    <font>
      <sz val="11"/>
      <name val="Calibri"/>
      <family val="2"/>
      <scheme val="minor"/>
    </font>
    <font>
      <sz val="22"/>
      <color theme="4" tint="-0.249977111117893"/>
      <name val="Cambria"/>
      <family val="2"/>
      <scheme val="major"/>
    </font>
  </fonts>
  <fills count="4">
    <fill>
      <patternFill patternType="none"/>
    </fill>
    <fill>
      <patternFill patternType="gray125"/>
    </fill>
    <fill>
      <patternFill patternType="solid">
        <fgColor theme="4" tint="0.79998168889431442"/>
        <bgColor theme="4" tint="0.79998168889431442"/>
      </patternFill>
    </fill>
    <fill>
      <patternFill patternType="solid">
        <fgColor rgb="FF00B0F0"/>
        <bgColor indexed="64"/>
      </patternFill>
    </fill>
  </fills>
  <borders count="5">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style="thin">
        <color theme="4" tint="0.39997558519241921"/>
      </right>
      <top style="thin">
        <color theme="4" tint="0.39997558519241921"/>
      </top>
      <bottom style="thin">
        <color theme="4" tint="0.39997558519241921"/>
      </bottom>
      <diagonal/>
    </border>
  </borders>
  <cellStyleXfs count="5">
    <xf numFmtId="0" fontId="0" fillId="0" borderId="0"/>
    <xf numFmtId="0" fontId="1" fillId="0" borderId="0" applyNumberFormat="0" applyFill="0" applyBorder="0" applyAlignment="0" applyProtection="0"/>
    <xf numFmtId="0" fontId="4" fillId="0" borderId="0"/>
    <xf numFmtId="44" fontId="5" fillId="0" borderId="0" applyFont="0" applyFill="0" applyBorder="0" applyAlignment="0" applyProtection="0"/>
    <xf numFmtId="0" fontId="6" fillId="0" borderId="0" applyNumberFormat="0" applyFill="0" applyBorder="0" applyAlignment="0" applyProtection="0">
      <alignment vertical="top"/>
      <protection locked="0"/>
    </xf>
  </cellStyleXfs>
  <cellXfs count="29">
    <xf numFmtId="0" fontId="0" fillId="0" borderId="0" xfId="0"/>
    <xf numFmtId="0" fontId="1" fillId="0" borderId="0" xfId="1"/>
    <xf numFmtId="2" fontId="0" fillId="0" borderId="0" xfId="0" applyNumberFormat="1"/>
    <xf numFmtId="1" fontId="0" fillId="0" borderId="0" xfId="0" applyNumberFormat="1"/>
    <xf numFmtId="0" fontId="4" fillId="0" borderId="0" xfId="2"/>
    <xf numFmtId="0" fontId="10" fillId="0" borderId="0" xfId="2" applyFont="1" applyFill="1" applyBorder="1"/>
    <xf numFmtId="0" fontId="8" fillId="0" borderId="0" xfId="2" applyFont="1" applyBorder="1"/>
    <xf numFmtId="0" fontId="7" fillId="0" borderId="0" xfId="2" applyFont="1" applyFill="1" applyBorder="1" applyAlignment="1">
      <alignment horizontal="left" vertical="center"/>
    </xf>
    <xf numFmtId="0" fontId="8" fillId="0" borderId="0" xfId="2" applyFont="1" applyBorder="1" applyAlignment="1"/>
    <xf numFmtId="0" fontId="9" fillId="0" borderId="0" xfId="2" applyFont="1" applyBorder="1" applyAlignment="1">
      <alignment horizontal="right"/>
    </xf>
    <xf numFmtId="0" fontId="6" fillId="0" borderId="0" xfId="4" applyBorder="1" applyAlignment="1" applyProtection="1">
      <alignment horizontal="left"/>
    </xf>
    <xf numFmtId="0" fontId="11" fillId="0" borderId="1" xfId="2" applyFont="1" applyBorder="1" applyAlignment="1">
      <alignment horizontal="right"/>
    </xf>
    <xf numFmtId="0" fontId="12" fillId="0" borderId="1" xfId="2" applyFont="1" applyBorder="1" applyAlignment="1">
      <alignment horizontal="left"/>
    </xf>
    <xf numFmtId="0" fontId="11" fillId="0" borderId="2" xfId="2" applyFont="1" applyBorder="1" applyAlignment="1">
      <alignment horizontal="right"/>
    </xf>
    <xf numFmtId="0" fontId="12" fillId="0" borderId="2" xfId="2" applyFont="1" applyBorder="1" applyAlignment="1">
      <alignment horizontal="left"/>
    </xf>
    <xf numFmtId="0" fontId="12" fillId="0" borderId="2" xfId="2" applyFont="1" applyBorder="1" applyAlignment="1">
      <alignment horizontal="center"/>
    </xf>
    <xf numFmtId="0" fontId="11" fillId="0" borderId="3" xfId="2" applyFont="1" applyBorder="1" applyAlignment="1">
      <alignment horizontal="right"/>
    </xf>
    <xf numFmtId="165" fontId="12" fillId="0" borderId="3" xfId="2" applyNumberFormat="1" applyFont="1" applyBorder="1" applyAlignment="1">
      <alignment horizontal="center"/>
    </xf>
    <xf numFmtId="0" fontId="13" fillId="0" borderId="0" xfId="2" applyFont="1" applyFill="1" applyBorder="1" applyAlignment="1">
      <alignment horizontal="left" vertical="center"/>
    </xf>
    <xf numFmtId="2" fontId="2" fillId="2" borderId="4" xfId="0" applyNumberFormat="1" applyFont="1" applyFill="1" applyBorder="1"/>
    <xf numFmtId="0" fontId="0" fillId="0" borderId="0" xfId="0" applyFont="1"/>
    <xf numFmtId="0" fontId="11" fillId="0" borderId="0" xfId="2" applyFont="1" applyBorder="1" applyAlignment="1">
      <alignment horizontal="right"/>
    </xf>
    <xf numFmtId="165" fontId="12" fillId="0" borderId="0" xfId="2" applyNumberFormat="1" applyFont="1" applyBorder="1" applyAlignment="1">
      <alignment horizontal="center"/>
    </xf>
    <xf numFmtId="0" fontId="11" fillId="0" borderId="0" xfId="2" applyFont="1" applyFill="1" applyBorder="1" applyAlignment="1">
      <alignment horizontal="right"/>
    </xf>
    <xf numFmtId="0" fontId="2" fillId="3" borderId="0" xfId="0" applyFont="1" applyFill="1" applyAlignment="1">
      <alignment wrapText="1"/>
    </xf>
    <xf numFmtId="0" fontId="0" fillId="0" borderId="0" xfId="0" applyFill="1"/>
    <xf numFmtId="164" fontId="0" fillId="0" borderId="0" xfId="0" applyNumberFormat="1" applyAlignment="1">
      <alignment horizontal="right"/>
    </xf>
    <xf numFmtId="0" fontId="4" fillId="0" borderId="0" xfId="2" applyAlignment="1"/>
    <xf numFmtId="0" fontId="0" fillId="0" borderId="0" xfId="0" applyAlignment="1"/>
  </cellXfs>
  <cellStyles count="5">
    <cellStyle name="Currency 2" xfId="3"/>
    <cellStyle name="Hyperlink" xfId="1" builtinId="8"/>
    <cellStyle name="Hyperlink 2" xfId="4"/>
    <cellStyle name="Normal" xfId="0" builtinId="0"/>
    <cellStyle name="Normal 2" xfId="2"/>
  </cellStyles>
  <dxfs count="18">
    <dxf>
      <numFmt numFmtId="2" formatCode="0.00"/>
    </dxf>
    <dxf>
      <numFmt numFmtId="2" formatCode="0.00"/>
    </dxf>
    <dxf>
      <numFmt numFmtId="2" formatCode="0.00"/>
    </dxf>
    <dxf>
      <numFmt numFmtId="2" formatCode="0.00"/>
    </dxf>
    <dxf>
      <numFmt numFmtId="1" formatCode="0"/>
    </dxf>
    <dxf>
      <numFmt numFmtId="1" formatCode="0"/>
    </dxf>
    <dxf>
      <numFmt numFmtId="2" formatCode="0.00"/>
    </dxf>
    <dxf>
      <numFmt numFmtId="2" formatCode="0.00"/>
    </dxf>
    <dxf>
      <numFmt numFmtId="2" formatCode="0.00"/>
    </dxf>
    <dxf>
      <numFmt numFmtId="2" formatCode="0.00"/>
    </dxf>
    <dxf>
      <numFmt numFmtId="1" formatCode="0"/>
    </dxf>
    <dxf>
      <numFmt numFmtId="1" formatCode="0"/>
    </dxf>
    <dxf>
      <numFmt numFmtId="2" formatCode="0.00"/>
    </dxf>
    <dxf>
      <numFmt numFmtId="2" formatCode="0.00"/>
    </dxf>
    <dxf>
      <numFmt numFmtId="2" formatCode="0.00"/>
    </dxf>
    <dxf>
      <numFmt numFmtId="2" formatCode="0.00"/>
    </dxf>
    <dxf>
      <numFmt numFmtId="1" formatCode="0"/>
    </dxf>
    <dxf>
      <numFmt numFmtId="1" formatCode="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18" Type="http://schemas.openxmlformats.org/officeDocument/2006/relationships/image" Target="../media/image19.jpeg"/><Relationship Id="rId3" Type="http://schemas.openxmlformats.org/officeDocument/2006/relationships/image" Target="../media/image4.jpeg"/><Relationship Id="rId21" Type="http://schemas.openxmlformats.org/officeDocument/2006/relationships/image" Target="../media/image22.jpeg"/><Relationship Id="rId7" Type="http://schemas.openxmlformats.org/officeDocument/2006/relationships/image" Target="../media/image8.jpeg"/><Relationship Id="rId12" Type="http://schemas.openxmlformats.org/officeDocument/2006/relationships/image" Target="../media/image13.jpeg"/><Relationship Id="rId17" Type="http://schemas.openxmlformats.org/officeDocument/2006/relationships/image" Target="../media/image18.jpeg"/><Relationship Id="rId2" Type="http://schemas.openxmlformats.org/officeDocument/2006/relationships/image" Target="../media/image3.jpeg"/><Relationship Id="rId16" Type="http://schemas.openxmlformats.org/officeDocument/2006/relationships/image" Target="../media/image17.jpeg"/><Relationship Id="rId20" Type="http://schemas.openxmlformats.org/officeDocument/2006/relationships/image" Target="../media/image21.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24" Type="http://schemas.openxmlformats.org/officeDocument/2006/relationships/image" Target="../media/image25.jpeg"/><Relationship Id="rId5" Type="http://schemas.openxmlformats.org/officeDocument/2006/relationships/image" Target="../media/image6.jpeg"/><Relationship Id="rId15" Type="http://schemas.openxmlformats.org/officeDocument/2006/relationships/image" Target="../media/image16.jpeg"/><Relationship Id="rId23" Type="http://schemas.openxmlformats.org/officeDocument/2006/relationships/image" Target="../media/image24.jpeg"/><Relationship Id="rId10" Type="http://schemas.openxmlformats.org/officeDocument/2006/relationships/image" Target="../media/image11.jpeg"/><Relationship Id="rId19" Type="http://schemas.openxmlformats.org/officeDocument/2006/relationships/image" Target="../media/image20.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 Id="rId22" Type="http://schemas.openxmlformats.org/officeDocument/2006/relationships/image" Target="../media/image23.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4</xdr:col>
      <xdr:colOff>123825</xdr:colOff>
      <xdr:row>10</xdr:row>
      <xdr:rowOff>10486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5175" y="342900"/>
          <a:ext cx="1143000" cy="1724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xdr:colOff>
      <xdr:row>1</xdr:row>
      <xdr:rowOff>0</xdr:rowOff>
    </xdr:from>
    <xdr:to>
      <xdr:col>4</xdr:col>
      <xdr:colOff>123826</xdr:colOff>
      <xdr:row>10</xdr:row>
      <xdr:rowOff>10486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1826" y="342900"/>
          <a:ext cx="1143000" cy="1724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xdr:colOff>
      <xdr:row>1</xdr:row>
      <xdr:rowOff>0</xdr:rowOff>
    </xdr:from>
    <xdr:to>
      <xdr:col>4</xdr:col>
      <xdr:colOff>123826</xdr:colOff>
      <xdr:row>10</xdr:row>
      <xdr:rowOff>10486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1826" y="342900"/>
          <a:ext cx="1143000" cy="1724986"/>
        </a:xfrm>
        <a:prstGeom prst="rect">
          <a:avLst/>
        </a:prstGeom>
      </xdr:spPr>
    </xdr:pic>
    <xdr:clientData/>
  </xdr:twoCellAnchor>
</xdr:wsDr>
</file>

<file path=xl/tables/table1.xml><?xml version="1.0" encoding="utf-8"?>
<table xmlns="http://schemas.openxmlformats.org/spreadsheetml/2006/main" id="2" name="Table13" displayName="Table13" ref="A12:M36" totalsRowShown="0">
  <autoFilter ref="A12:M36"/>
  <tableColumns count="13">
    <tableColumn id="1" name="Part Name"/>
    <tableColumn id="2" name="Picture"/>
    <tableColumn id="3" name="Order Quantity"/>
    <tableColumn id="4" name="Pack Quantity" dataDxfId="17"/>
    <tableColumn id="12" name="Build Quantity Unit" dataDxfId="16"/>
    <tableColumn id="5" name="Build Quantity Group">
      <calculatedColumnFormula xml:space="preserve"> Table13[[#This Row],[Build Quantity Unit]]*$B$10</calculatedColumnFormula>
    </tableColumn>
    <tableColumn id="6" name="e-bay source" dataCellStyle="Hyperlink"/>
    <tableColumn id="7" name="e-bay vendor " dataCellStyle="Hyperlink"/>
    <tableColumn id="14" name="e-bay search" dataCellStyle="Hyperlink"/>
    <tableColumn id="8" name="e-bay cost" dataDxfId="15"/>
    <tableColumn id="9" name="Unit Cost" dataDxfId="14">
      <calculatedColumnFormula>J13/D13</calculatedColumnFormula>
    </tableColumn>
    <tableColumn id="10" name="Order Cost" dataDxfId="13">
      <calculatedColumnFormula>J13*C13</calculatedColumnFormula>
    </tableColumn>
    <tableColumn id="11" name="Unit Build Cost" dataDxfId="12">
      <calculatedColumnFormula>K13*Table13[[#This Row],[Build Quantity Unit]]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Table132" displayName="Table132" ref="A12:M35" totalsRowShown="0">
  <autoFilter ref="A12:M35"/>
  <tableColumns count="13">
    <tableColumn id="1" name="Part Name"/>
    <tableColumn id="2" name="Picture"/>
    <tableColumn id="3" name="Order Quantity"/>
    <tableColumn id="4" name="Pack Quantity" dataDxfId="11"/>
    <tableColumn id="12" name="Build Quantity Unit" dataDxfId="10"/>
    <tableColumn id="5" name="Build Quantity Group">
      <calculatedColumnFormula xml:space="preserve"> Table132[[#This Row],[Build Quantity Unit]]*$B$10</calculatedColumnFormula>
    </tableColumn>
    <tableColumn id="6" name="e-bay source" dataCellStyle="Hyperlink"/>
    <tableColumn id="7" name="e-bay vendor " dataCellStyle="Hyperlink"/>
    <tableColumn id="13" name="e-bay search" dataCellStyle="Hyperlink"/>
    <tableColumn id="8" name="e-bay cost" dataDxfId="9"/>
    <tableColumn id="9" name="Unit Cost" dataDxfId="8">
      <calculatedColumnFormula>J13/D13</calculatedColumnFormula>
    </tableColumn>
    <tableColumn id="10" name="Order Cost" dataDxfId="7">
      <calculatedColumnFormula>J13*C13</calculatedColumnFormula>
    </tableColumn>
    <tableColumn id="11" name="Unit Build Cost" dataDxfId="6">
      <calculatedColumnFormula>K13*Table132[[#This Row],[Build Quantity Unit]]</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3" name="Table1324" displayName="Table1324" ref="A12:M35" totalsRowShown="0">
  <autoFilter ref="A12:M35"/>
  <tableColumns count="13">
    <tableColumn id="1" name="Part Name"/>
    <tableColumn id="2" name="Picture"/>
    <tableColumn id="3" name="Order Quantity"/>
    <tableColumn id="4" name="Pack Quantity" dataDxfId="5"/>
    <tableColumn id="12" name="Build Quantity Unit" dataDxfId="4"/>
    <tableColumn id="5" name="Build Quantity Group">
      <calculatedColumnFormula xml:space="preserve"> Table1324[[#This Row],[Build Quantity Unit]]*$B$10</calculatedColumnFormula>
    </tableColumn>
    <tableColumn id="6" name="e-bay source" dataCellStyle="Hyperlink"/>
    <tableColumn id="7" name="e-bay vendor " dataCellStyle="Hyperlink"/>
    <tableColumn id="13" name="e-bay search" dataCellStyle="Hyperlink"/>
    <tableColumn id="8" name="e-bay cost" dataDxfId="3"/>
    <tableColumn id="9" name="Unit Cost" dataDxfId="2">
      <calculatedColumnFormula>J13/D13</calculatedColumnFormula>
    </tableColumn>
    <tableColumn id="10" name="Order Cost" dataDxfId="1">
      <calculatedColumnFormula>J13*C13</calculatedColumnFormula>
    </tableColumn>
    <tableColumn id="11" name="Unit Build Cost" dataDxfId="0">
      <calculatedColumnFormula>K13*Table1324[[#This Row],[Build Quantity Unit]]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bay.com/usr/eawakening" TargetMode="External"/><Relationship Id="rId13" Type="http://schemas.openxmlformats.org/officeDocument/2006/relationships/hyperlink" Target="http://www.vertex42.com/ExcelTemplates/free-timesheet-template.html" TargetMode="External"/><Relationship Id="rId18" Type="http://schemas.openxmlformats.org/officeDocument/2006/relationships/hyperlink" Target="http://tinyurl.com/heupsmj" TargetMode="External"/><Relationship Id="rId26" Type="http://schemas.openxmlformats.org/officeDocument/2006/relationships/hyperlink" Target="http://www.ebay.com/usr/superiorsell2014?_trksid=p2047675.l2559" TargetMode="External"/><Relationship Id="rId3" Type="http://schemas.openxmlformats.org/officeDocument/2006/relationships/hyperlink" Target="http://tinyurl.com/h7zjh2r" TargetMode="External"/><Relationship Id="rId21" Type="http://schemas.openxmlformats.org/officeDocument/2006/relationships/hyperlink" Target="http://www.ebay.com/usr/artkatop?_trksid=p2047675.l2559" TargetMode="External"/><Relationship Id="rId34" Type="http://schemas.openxmlformats.org/officeDocument/2006/relationships/vmlDrawing" Target="../drawings/vmlDrawing1.vml"/><Relationship Id="rId7" Type="http://schemas.openxmlformats.org/officeDocument/2006/relationships/hyperlink" Target="http://tinyurl.com/zp6fqb6" TargetMode="External"/><Relationship Id="rId12" Type="http://schemas.openxmlformats.org/officeDocument/2006/relationships/hyperlink" Target="http://www.ebay.com/usr/shenglongsi?_trksid=p2047675.l2559" TargetMode="External"/><Relationship Id="rId17" Type="http://schemas.openxmlformats.org/officeDocument/2006/relationships/hyperlink" Target="http://www.ebay.com/usr/lovecc1020?_trksid=p2047675.l2559" TargetMode="External"/><Relationship Id="rId25" Type="http://schemas.openxmlformats.org/officeDocument/2006/relationships/hyperlink" Target="http://www.ebay.com/usr/survy2014?_trksid=p2047675.l2559" TargetMode="External"/><Relationship Id="rId33" Type="http://schemas.openxmlformats.org/officeDocument/2006/relationships/drawing" Target="../drawings/drawing1.xml"/><Relationship Id="rId2" Type="http://schemas.openxmlformats.org/officeDocument/2006/relationships/hyperlink" Target="http://tinyurl.com/jjn3cxv" TargetMode="External"/><Relationship Id="rId16" Type="http://schemas.openxmlformats.org/officeDocument/2006/relationships/hyperlink" Target="http://www.ebay.com/usr/ecamonline2012?_trksid=p2047675.l2559" TargetMode="External"/><Relationship Id="rId20" Type="http://schemas.openxmlformats.org/officeDocument/2006/relationships/hyperlink" Target="http://tinyurl.com/jt8zdpr" TargetMode="External"/><Relationship Id="rId29" Type="http://schemas.openxmlformats.org/officeDocument/2006/relationships/hyperlink" Target="http://www.ebay.com/usr/czb6721960?_trksid=p2047675.l2559" TargetMode="External"/><Relationship Id="rId1" Type="http://schemas.openxmlformats.org/officeDocument/2006/relationships/hyperlink" Target="http://tinyurl.com/hg95zy9" TargetMode="External"/><Relationship Id="rId6" Type="http://schemas.openxmlformats.org/officeDocument/2006/relationships/hyperlink" Target="http://www.ebay.com/usr/satisfyelectronics" TargetMode="External"/><Relationship Id="rId11" Type="http://schemas.openxmlformats.org/officeDocument/2006/relationships/hyperlink" Target="http://www.ebay.com/usr/robothome?_trksid=p2047675.l2559" TargetMode="External"/><Relationship Id="rId24" Type="http://schemas.openxmlformats.org/officeDocument/2006/relationships/hyperlink" Target="http://www.ebay.com/usr/whymind?_trksid=p2047675.l2559" TargetMode="External"/><Relationship Id="rId32" Type="http://schemas.openxmlformats.org/officeDocument/2006/relationships/printerSettings" Target="../printerSettings/printerSettings1.bin"/><Relationship Id="rId5" Type="http://schemas.openxmlformats.org/officeDocument/2006/relationships/hyperlink" Target="http://tinyurl.com/hec3pme" TargetMode="External"/><Relationship Id="rId15" Type="http://schemas.openxmlformats.org/officeDocument/2006/relationships/hyperlink" Target="http://tinyurl.com/zuzc8f6" TargetMode="External"/><Relationship Id="rId23" Type="http://schemas.openxmlformats.org/officeDocument/2006/relationships/hyperlink" Target="http://www.ebay.com/usr/survy2014?_trksid=p2047675.l2559" TargetMode="External"/><Relationship Id="rId28" Type="http://schemas.openxmlformats.org/officeDocument/2006/relationships/hyperlink" Target="http://www.ebay.com/usr/cnfishwholesaler?_trksid=p2047675.l2559" TargetMode="External"/><Relationship Id="rId36" Type="http://schemas.openxmlformats.org/officeDocument/2006/relationships/comments" Target="../comments1.xml"/><Relationship Id="rId10" Type="http://schemas.openxmlformats.org/officeDocument/2006/relationships/hyperlink" Target="http://www.ebay.com/usr/happybuyrchobby?_trksid=p2047675.l2559" TargetMode="External"/><Relationship Id="rId19" Type="http://schemas.openxmlformats.org/officeDocument/2006/relationships/hyperlink" Target="http://www.ebay.com/usr/sgbyincons?_trksid=p2047675.l2559" TargetMode="External"/><Relationship Id="rId31" Type="http://schemas.openxmlformats.org/officeDocument/2006/relationships/hyperlink" Target="http://www.ebay.com/usr/chenxiang9716?_trksid=p2047675.l2559" TargetMode="External"/><Relationship Id="rId4" Type="http://schemas.openxmlformats.org/officeDocument/2006/relationships/hyperlink" Target="http://tinyurl.com/zfc7u45" TargetMode="External"/><Relationship Id="rId9" Type="http://schemas.openxmlformats.org/officeDocument/2006/relationships/hyperlink" Target="http://www.ebay.com/usr/modulefans?_trksid=p2047675.l2559" TargetMode="External"/><Relationship Id="rId14" Type="http://schemas.openxmlformats.org/officeDocument/2006/relationships/hyperlink" Target="http://www.ebay.com/usr/colorfulplace888?_trksid=p2047675.l2559" TargetMode="External"/><Relationship Id="rId22" Type="http://schemas.openxmlformats.org/officeDocument/2006/relationships/hyperlink" Target="http://www.ebay.com/usr/satisfyelectronics?_trksid=p2047675.l2559" TargetMode="External"/><Relationship Id="rId27" Type="http://schemas.openxmlformats.org/officeDocument/2006/relationships/hyperlink" Target="http://www.ebay.com/usr/e-fashion365?_trksid=p2047675.l2559" TargetMode="External"/><Relationship Id="rId30" Type="http://schemas.openxmlformats.org/officeDocument/2006/relationships/hyperlink" Target="http://www.ebay.com/usr/luckapen?_trksid=p2047675.l2559" TargetMode="External"/><Relationship Id="rId35"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ebay.com/usr/modulefans?_trksid=p2047675.l2559" TargetMode="External"/><Relationship Id="rId13" Type="http://schemas.openxmlformats.org/officeDocument/2006/relationships/hyperlink" Target="http://tinyurl.com/zuzc8f6" TargetMode="External"/><Relationship Id="rId18" Type="http://schemas.openxmlformats.org/officeDocument/2006/relationships/hyperlink" Target="http://www.ebay.com/usr/artkatop?_trksid=p2047675.l2559" TargetMode="External"/><Relationship Id="rId26" Type="http://schemas.openxmlformats.org/officeDocument/2006/relationships/hyperlink" Target="http://www.ebay.com/usr/czb6721960?_trksid=p2047675.l2559" TargetMode="External"/><Relationship Id="rId3" Type="http://schemas.openxmlformats.org/officeDocument/2006/relationships/hyperlink" Target="http://tinyurl.com/zfc7u45" TargetMode="External"/><Relationship Id="rId21" Type="http://schemas.openxmlformats.org/officeDocument/2006/relationships/hyperlink" Target="http://www.ebay.com/usr/whymind?_trksid=p2047675.l2559" TargetMode="External"/><Relationship Id="rId7" Type="http://schemas.openxmlformats.org/officeDocument/2006/relationships/hyperlink" Target="http://www.ebay.com/usr/eawakening" TargetMode="External"/><Relationship Id="rId12" Type="http://schemas.openxmlformats.org/officeDocument/2006/relationships/hyperlink" Target="http://www.ebay.com/usr/colorfulplace888?_trksid=p2047675.l2559" TargetMode="External"/><Relationship Id="rId17" Type="http://schemas.openxmlformats.org/officeDocument/2006/relationships/hyperlink" Target="http://tinyurl.com/jt8zdpr" TargetMode="External"/><Relationship Id="rId25" Type="http://schemas.openxmlformats.org/officeDocument/2006/relationships/hyperlink" Target="http://www.ebay.com/usr/cnfishwholesaler?_trksid=p2047675.l2559" TargetMode="External"/><Relationship Id="rId2" Type="http://schemas.openxmlformats.org/officeDocument/2006/relationships/hyperlink" Target="http://tinyurl.com/h7zjh2r" TargetMode="External"/><Relationship Id="rId16" Type="http://schemas.openxmlformats.org/officeDocument/2006/relationships/hyperlink" Target="http://www.ebay.com/usr/sgbyincons?_trksid=p2047675.l2559" TargetMode="External"/><Relationship Id="rId20" Type="http://schemas.openxmlformats.org/officeDocument/2006/relationships/hyperlink" Target="http://www.ebay.com/usr/survy2014?_trksid=p2047675.l2559" TargetMode="External"/><Relationship Id="rId29" Type="http://schemas.openxmlformats.org/officeDocument/2006/relationships/hyperlink" Target="http://www.ebay.com/usr/edeal8?_trksid=p2047675.l2559" TargetMode="External"/><Relationship Id="rId1" Type="http://schemas.openxmlformats.org/officeDocument/2006/relationships/hyperlink" Target="http://tinyurl.com/jjn3cxv" TargetMode="External"/><Relationship Id="rId6" Type="http://schemas.openxmlformats.org/officeDocument/2006/relationships/hyperlink" Target="http://tinyurl.com/zp6fqb6" TargetMode="External"/><Relationship Id="rId11" Type="http://schemas.openxmlformats.org/officeDocument/2006/relationships/hyperlink" Target="http://www.vertex42.com/ExcelTemplates/free-timesheet-template.html" TargetMode="External"/><Relationship Id="rId24" Type="http://schemas.openxmlformats.org/officeDocument/2006/relationships/hyperlink" Target="http://www.ebay.com/usr/e-fashion365?_trksid=p2047675.l2559" TargetMode="External"/><Relationship Id="rId32" Type="http://schemas.openxmlformats.org/officeDocument/2006/relationships/table" Target="../tables/table2.xml"/><Relationship Id="rId5" Type="http://schemas.openxmlformats.org/officeDocument/2006/relationships/hyperlink" Target="http://www.ebay.com/usr/satisfyelectronics" TargetMode="External"/><Relationship Id="rId15" Type="http://schemas.openxmlformats.org/officeDocument/2006/relationships/hyperlink" Target="http://tinyurl.com/heupsmj" TargetMode="External"/><Relationship Id="rId23" Type="http://schemas.openxmlformats.org/officeDocument/2006/relationships/hyperlink" Target="http://www.ebay.com/usr/superiorsell2014?_trksid=p2047675.l2559" TargetMode="External"/><Relationship Id="rId28" Type="http://schemas.openxmlformats.org/officeDocument/2006/relationships/hyperlink" Target="http://www.ebay.com/usr/chenxiang9716?_trksid=p2047675.l2559" TargetMode="External"/><Relationship Id="rId10" Type="http://schemas.openxmlformats.org/officeDocument/2006/relationships/hyperlink" Target="http://www.ebay.com/usr/shenglongsi?_trksid=p2047675.l2559" TargetMode="External"/><Relationship Id="rId19" Type="http://schemas.openxmlformats.org/officeDocument/2006/relationships/hyperlink" Target="http://www.ebay.com/usr/satisfyelectronics?_trksid=p2047675.l2559" TargetMode="External"/><Relationship Id="rId31" Type="http://schemas.openxmlformats.org/officeDocument/2006/relationships/drawing" Target="../drawings/drawing2.xml"/><Relationship Id="rId4" Type="http://schemas.openxmlformats.org/officeDocument/2006/relationships/hyperlink" Target="http://tinyurl.com/hec3pme" TargetMode="External"/><Relationship Id="rId9" Type="http://schemas.openxmlformats.org/officeDocument/2006/relationships/hyperlink" Target="http://www.ebay.com/usr/robothome?_trksid=p2047675.l2559" TargetMode="External"/><Relationship Id="rId14" Type="http://schemas.openxmlformats.org/officeDocument/2006/relationships/hyperlink" Target="http://www.ebay.com/usr/ecamonline2012?_trksid=p2047675.l2559" TargetMode="External"/><Relationship Id="rId22" Type="http://schemas.openxmlformats.org/officeDocument/2006/relationships/hyperlink" Target="http://www.ebay.com/usr/survy2014?_trksid=p2047675.l2559" TargetMode="External"/><Relationship Id="rId27" Type="http://schemas.openxmlformats.org/officeDocument/2006/relationships/hyperlink" Target="http://www.ebay.com/usr/luckapen?_trksid=p2047675.l2559" TargetMode="External"/><Relationship Id="rId30"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ebay.com/usr/modulefans?_trksid=p2047675.l2559" TargetMode="External"/><Relationship Id="rId13" Type="http://schemas.openxmlformats.org/officeDocument/2006/relationships/hyperlink" Target="http://tinyurl.com/zuzc8f6" TargetMode="External"/><Relationship Id="rId18" Type="http://schemas.openxmlformats.org/officeDocument/2006/relationships/hyperlink" Target="http://www.ebay.com/usr/artkatop?_trksid=p2047675.l2559" TargetMode="External"/><Relationship Id="rId26" Type="http://schemas.openxmlformats.org/officeDocument/2006/relationships/hyperlink" Target="http://www.ebay.com/usr/czb6721960?_trksid=p2047675.l2559" TargetMode="External"/><Relationship Id="rId3" Type="http://schemas.openxmlformats.org/officeDocument/2006/relationships/hyperlink" Target="http://tinyurl.com/zfc7u45" TargetMode="External"/><Relationship Id="rId21" Type="http://schemas.openxmlformats.org/officeDocument/2006/relationships/hyperlink" Target="http://www.ebay.com/usr/whymind?_trksid=p2047675.l2559" TargetMode="External"/><Relationship Id="rId7" Type="http://schemas.openxmlformats.org/officeDocument/2006/relationships/hyperlink" Target="http://www.ebay.com/usr/eawakening" TargetMode="External"/><Relationship Id="rId12" Type="http://schemas.openxmlformats.org/officeDocument/2006/relationships/hyperlink" Target="http://www.ebay.com/usr/colorfulplace888?_trksid=p2047675.l2559" TargetMode="External"/><Relationship Id="rId17" Type="http://schemas.openxmlformats.org/officeDocument/2006/relationships/hyperlink" Target="http://tinyurl.com/jt8zdpr" TargetMode="External"/><Relationship Id="rId25" Type="http://schemas.openxmlformats.org/officeDocument/2006/relationships/hyperlink" Target="http://www.ebay.com/usr/cnfishwholesaler?_trksid=p2047675.l2559" TargetMode="External"/><Relationship Id="rId2" Type="http://schemas.openxmlformats.org/officeDocument/2006/relationships/hyperlink" Target="http://tinyurl.com/h7zjh2r" TargetMode="External"/><Relationship Id="rId16" Type="http://schemas.openxmlformats.org/officeDocument/2006/relationships/hyperlink" Target="http://www.ebay.com/usr/sgbyincons?_trksid=p2047675.l2559" TargetMode="External"/><Relationship Id="rId20" Type="http://schemas.openxmlformats.org/officeDocument/2006/relationships/hyperlink" Target="http://www.ebay.com/usr/survy2014?_trksid=p2047675.l2559" TargetMode="External"/><Relationship Id="rId29" Type="http://schemas.openxmlformats.org/officeDocument/2006/relationships/hyperlink" Target="http://www.ebay.com/usr/edeal8?_trksid=p2047675.l2559" TargetMode="External"/><Relationship Id="rId1" Type="http://schemas.openxmlformats.org/officeDocument/2006/relationships/hyperlink" Target="http://tinyurl.com/jjn3cxv" TargetMode="External"/><Relationship Id="rId6" Type="http://schemas.openxmlformats.org/officeDocument/2006/relationships/hyperlink" Target="http://tinyurl.com/zp6fqb6" TargetMode="External"/><Relationship Id="rId11" Type="http://schemas.openxmlformats.org/officeDocument/2006/relationships/hyperlink" Target="http://www.vertex42.com/ExcelTemplates/free-timesheet-template.html" TargetMode="External"/><Relationship Id="rId24" Type="http://schemas.openxmlformats.org/officeDocument/2006/relationships/hyperlink" Target="http://www.ebay.com/usr/e-fashion365?_trksid=p2047675.l2559" TargetMode="External"/><Relationship Id="rId32" Type="http://schemas.openxmlformats.org/officeDocument/2006/relationships/table" Target="../tables/table3.xml"/><Relationship Id="rId5" Type="http://schemas.openxmlformats.org/officeDocument/2006/relationships/hyperlink" Target="http://www.ebay.com/usr/satisfyelectronics" TargetMode="External"/><Relationship Id="rId15" Type="http://schemas.openxmlformats.org/officeDocument/2006/relationships/hyperlink" Target="http://tinyurl.com/heupsmj" TargetMode="External"/><Relationship Id="rId23" Type="http://schemas.openxmlformats.org/officeDocument/2006/relationships/hyperlink" Target="http://www.ebay.com/usr/superiorsell2014?_trksid=p2047675.l2559" TargetMode="External"/><Relationship Id="rId28" Type="http://schemas.openxmlformats.org/officeDocument/2006/relationships/hyperlink" Target="http://www.ebay.com/usr/chenxiang9716?_trksid=p2047675.l2559" TargetMode="External"/><Relationship Id="rId10" Type="http://schemas.openxmlformats.org/officeDocument/2006/relationships/hyperlink" Target="http://www.ebay.com/usr/shenglongsi?_trksid=p2047675.l2559" TargetMode="External"/><Relationship Id="rId19" Type="http://schemas.openxmlformats.org/officeDocument/2006/relationships/hyperlink" Target="http://www.ebay.com/usr/satisfyelectronics?_trksid=p2047675.l2559" TargetMode="External"/><Relationship Id="rId31" Type="http://schemas.openxmlformats.org/officeDocument/2006/relationships/drawing" Target="../drawings/drawing3.xml"/><Relationship Id="rId4" Type="http://schemas.openxmlformats.org/officeDocument/2006/relationships/hyperlink" Target="http://tinyurl.com/hec3pme" TargetMode="External"/><Relationship Id="rId9" Type="http://schemas.openxmlformats.org/officeDocument/2006/relationships/hyperlink" Target="http://www.ebay.com/usr/robothome?_trksid=p2047675.l2559" TargetMode="External"/><Relationship Id="rId14" Type="http://schemas.openxmlformats.org/officeDocument/2006/relationships/hyperlink" Target="http://www.ebay.com/usr/ecamonline2012?_trksid=p2047675.l2559" TargetMode="External"/><Relationship Id="rId22" Type="http://schemas.openxmlformats.org/officeDocument/2006/relationships/hyperlink" Target="http://www.ebay.com/usr/survy2014?_trksid=p2047675.l2559" TargetMode="External"/><Relationship Id="rId27" Type="http://schemas.openxmlformats.org/officeDocument/2006/relationships/hyperlink" Target="http://www.ebay.com/usr/luckapen?_trksid=p2047675.l2559" TargetMode="External"/><Relationship Id="rId30"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8"/>
  <sheetViews>
    <sheetView tabSelected="1" zoomScaleNormal="100" workbookViewId="0">
      <selection activeCell="B3" sqref="B3"/>
    </sheetView>
  </sheetViews>
  <sheetFormatPr defaultRowHeight="15" x14ac:dyDescent="0.25"/>
  <cols>
    <col min="1" max="1" width="77.5703125" bestFit="1" customWidth="1"/>
    <col min="2" max="2" width="12.7109375" bestFit="1" customWidth="1"/>
    <col min="3" max="3" width="16.42578125" customWidth="1"/>
    <col min="4" max="4" width="15.28515625" customWidth="1"/>
    <col min="5" max="5" width="20.5703125" bestFit="1" customWidth="1"/>
    <col min="6" max="6" width="22.28515625" bestFit="1" customWidth="1"/>
    <col min="7" max="7" width="26.85546875" bestFit="1" customWidth="1"/>
    <col min="8" max="8" width="17" bestFit="1" customWidth="1"/>
    <col min="9" max="9" width="26.140625" bestFit="1" customWidth="1"/>
    <col min="10" max="10" width="12.140625" customWidth="1"/>
    <col min="11" max="11" width="11.140625" customWidth="1"/>
    <col min="12" max="12" width="12.5703125" customWidth="1"/>
    <col min="13" max="13" width="22.140625" customWidth="1"/>
  </cols>
  <sheetData>
    <row r="1" spans="1:14" ht="27" x14ac:dyDescent="0.25">
      <c r="A1" s="18" t="s">
        <v>120</v>
      </c>
      <c r="B1" s="4"/>
      <c r="C1" s="7"/>
      <c r="D1" s="4"/>
      <c r="E1" s="4"/>
      <c r="F1" s="7"/>
      <c r="G1" s="7"/>
      <c r="H1" s="7"/>
      <c r="I1" s="7"/>
      <c r="J1" s="7"/>
      <c r="K1" s="7"/>
      <c r="L1" s="7"/>
      <c r="M1" s="4"/>
      <c r="N1" s="6"/>
    </row>
    <row r="2" spans="1:14" x14ac:dyDescent="0.25">
      <c r="A2" s="6"/>
      <c r="B2" s="4"/>
      <c r="C2" s="4"/>
      <c r="D2" s="27"/>
      <c r="E2" s="27"/>
      <c r="F2" s="28"/>
      <c r="G2" s="6"/>
      <c r="H2" s="6"/>
      <c r="I2" s="6"/>
      <c r="J2" s="8"/>
      <c r="K2" s="6"/>
      <c r="L2" s="4"/>
      <c r="M2" s="4"/>
      <c r="N2" s="8"/>
    </row>
    <row r="3" spans="1:14" x14ac:dyDescent="0.25">
      <c r="A3" s="11" t="s">
        <v>32</v>
      </c>
      <c r="B3" t="s">
        <v>120</v>
      </c>
      <c r="C3" s="12"/>
      <c r="D3" s="28"/>
      <c r="E3" s="28"/>
      <c r="F3" s="28"/>
      <c r="G3" s="6"/>
      <c r="H3" s="6"/>
      <c r="I3" s="6"/>
      <c r="J3" s="9"/>
      <c r="K3" s="6"/>
      <c r="L3" s="4"/>
      <c r="M3" s="4"/>
      <c r="N3" s="10"/>
    </row>
    <row r="4" spans="1:14" x14ac:dyDescent="0.25">
      <c r="A4" s="13" t="s">
        <v>33</v>
      </c>
      <c r="B4" s="26">
        <v>1</v>
      </c>
      <c r="C4" s="14"/>
      <c r="D4" s="28"/>
      <c r="E4" s="28"/>
      <c r="F4" s="28"/>
      <c r="G4" s="6"/>
      <c r="H4" s="6"/>
      <c r="I4" s="6"/>
      <c r="J4" s="6"/>
      <c r="K4" s="6"/>
      <c r="L4" s="4"/>
      <c r="M4" s="4"/>
      <c r="N4" s="6"/>
    </row>
    <row r="5" spans="1:14" x14ac:dyDescent="0.25">
      <c r="A5" s="13" t="s">
        <v>116</v>
      </c>
      <c r="B5" s="26" t="s">
        <v>117</v>
      </c>
      <c r="C5" s="14"/>
      <c r="D5" s="28"/>
      <c r="E5" s="28"/>
      <c r="F5" s="28"/>
      <c r="G5" s="6"/>
      <c r="H5" s="6"/>
      <c r="I5" s="6"/>
      <c r="J5" s="6"/>
      <c r="K5" s="6"/>
      <c r="L5" s="4"/>
      <c r="M5" s="4"/>
      <c r="N5" s="6"/>
    </row>
    <row r="6" spans="1:14" x14ac:dyDescent="0.25">
      <c r="A6" s="13" t="s">
        <v>34</v>
      </c>
      <c r="B6">
        <f>SUM(F13:F36)</f>
        <v>79</v>
      </c>
      <c r="C6" s="15"/>
      <c r="D6" s="28"/>
      <c r="E6" s="28"/>
      <c r="F6" s="28"/>
      <c r="G6" s="5"/>
      <c r="H6" s="5"/>
      <c r="I6" s="5"/>
      <c r="J6" s="6"/>
      <c r="K6" s="5"/>
      <c r="L6" s="5"/>
      <c r="M6" s="4"/>
      <c r="N6" s="6"/>
    </row>
    <row r="7" spans="1:14" x14ac:dyDescent="0.25">
      <c r="A7" s="16" t="s">
        <v>77</v>
      </c>
      <c r="B7" s="2">
        <f>L38</f>
        <v>54.230000000000011</v>
      </c>
      <c r="C7" s="17"/>
      <c r="D7" s="28"/>
      <c r="E7" s="28"/>
      <c r="F7" s="28"/>
      <c r="G7" s="5"/>
      <c r="H7" s="5"/>
      <c r="I7" s="5"/>
      <c r="J7" s="6"/>
      <c r="K7" s="5"/>
      <c r="L7" s="5"/>
      <c r="M7" s="4"/>
      <c r="N7" s="6"/>
    </row>
    <row r="8" spans="1:14" x14ac:dyDescent="0.25">
      <c r="A8" s="21" t="s">
        <v>78</v>
      </c>
      <c r="B8" s="2">
        <f>B7/B10</f>
        <v>54.230000000000011</v>
      </c>
      <c r="C8" s="22"/>
      <c r="D8" s="28"/>
      <c r="E8" s="28"/>
      <c r="F8" s="28"/>
      <c r="G8" s="5"/>
      <c r="H8" s="5"/>
      <c r="I8" s="5"/>
      <c r="J8" s="6"/>
      <c r="K8" s="5"/>
      <c r="L8" s="5"/>
      <c r="M8" s="4"/>
      <c r="N8" s="6"/>
    </row>
    <row r="9" spans="1:14" x14ac:dyDescent="0.25">
      <c r="A9" s="21"/>
      <c r="B9" s="2"/>
      <c r="C9" s="22"/>
      <c r="D9" s="28"/>
      <c r="E9" s="28"/>
      <c r="F9" s="28"/>
      <c r="G9" s="5"/>
      <c r="H9" s="5"/>
      <c r="I9" s="5"/>
      <c r="J9" s="6"/>
      <c r="K9" s="5"/>
      <c r="L9" s="5"/>
      <c r="M9" s="4"/>
      <c r="N9" s="6"/>
    </row>
    <row r="10" spans="1:14" x14ac:dyDescent="0.25">
      <c r="A10" s="23" t="s">
        <v>79</v>
      </c>
      <c r="B10">
        <v>1</v>
      </c>
      <c r="D10" s="28"/>
      <c r="E10" s="28"/>
      <c r="F10" s="28"/>
    </row>
    <row r="12" spans="1:14" x14ac:dyDescent="0.25">
      <c r="A12" s="20" t="s">
        <v>29</v>
      </c>
      <c r="B12" t="s">
        <v>31</v>
      </c>
      <c r="C12" t="s">
        <v>28</v>
      </c>
      <c r="D12" t="s">
        <v>30</v>
      </c>
      <c r="E12" t="s">
        <v>80</v>
      </c>
      <c r="F12" t="s">
        <v>81</v>
      </c>
      <c r="G12" t="s">
        <v>0</v>
      </c>
      <c r="H12" t="s">
        <v>35</v>
      </c>
      <c r="I12" t="s">
        <v>88</v>
      </c>
      <c r="J12" t="s">
        <v>1</v>
      </c>
      <c r="K12" t="s">
        <v>2</v>
      </c>
      <c r="L12" t="s">
        <v>36</v>
      </c>
      <c r="M12" t="s">
        <v>37</v>
      </c>
    </row>
    <row r="13" spans="1:14" x14ac:dyDescent="0.25">
      <c r="A13" t="s">
        <v>24</v>
      </c>
      <c r="C13">
        <f xml:space="preserve"> ROUNDUP(Table13[[#This Row],[Build Quantity Group]]/Table13[[#This Row],[Pack Quantity]],0)</f>
        <v>1</v>
      </c>
      <c r="D13" s="3">
        <v>1</v>
      </c>
      <c r="E13" s="3">
        <v>1</v>
      </c>
      <c r="F13">
        <f xml:space="preserve"> Table13[[#This Row],[Build Quantity Unit]]*$B$10</f>
        <v>1</v>
      </c>
      <c r="G13" s="1" t="s">
        <v>7</v>
      </c>
      <c r="H13" s="1" t="s">
        <v>16</v>
      </c>
      <c r="I13" s="1" t="s">
        <v>89</v>
      </c>
      <c r="J13" s="2">
        <v>2.88</v>
      </c>
      <c r="K13" s="2">
        <f>J13/D13</f>
        <v>2.88</v>
      </c>
      <c r="L13" s="2">
        <f>J13*C13</f>
        <v>2.88</v>
      </c>
      <c r="M13" s="2">
        <f>K13*Table13[[#This Row],[Build Quantity Unit]]</f>
        <v>2.88</v>
      </c>
    </row>
    <row r="14" spans="1:14" x14ac:dyDescent="0.25">
      <c r="A14" t="s">
        <v>25</v>
      </c>
      <c r="C14">
        <f xml:space="preserve"> ROUNDUP(Table13[[#This Row],[Build Quantity Group]]/Table13[[#This Row],[Pack Quantity]],0)</f>
        <v>1</v>
      </c>
      <c r="D14" s="3">
        <v>1</v>
      </c>
      <c r="E14" s="3">
        <v>1</v>
      </c>
      <c r="F14">
        <f xml:space="preserve"> Table13[[#This Row],[Build Quantity Unit]]*$B$10</f>
        <v>1</v>
      </c>
      <c r="G14" s="1" t="s">
        <v>5</v>
      </c>
      <c r="H14" s="1" t="s">
        <v>17</v>
      </c>
      <c r="I14" s="1" t="s">
        <v>90</v>
      </c>
      <c r="J14" s="2">
        <v>1.99</v>
      </c>
      <c r="K14" s="2">
        <f t="shared" ref="K14:K36" si="0">J14/D14</f>
        <v>1.99</v>
      </c>
      <c r="L14" s="2">
        <f t="shared" ref="L14:L36" si="1">J14*C14</f>
        <v>1.99</v>
      </c>
      <c r="M14" s="2">
        <f>K14*Table13[[#This Row],[Build Quantity Unit]]</f>
        <v>1.99</v>
      </c>
    </row>
    <row r="15" spans="1:14" x14ac:dyDescent="0.25">
      <c r="A15" t="s">
        <v>26</v>
      </c>
      <c r="C15">
        <f xml:space="preserve"> ROUNDUP(Table13[[#This Row],[Build Quantity Group]]/Table13[[#This Row],[Pack Quantity]],0)</f>
        <v>1</v>
      </c>
      <c r="D15" s="3">
        <v>5</v>
      </c>
      <c r="E15" s="3">
        <v>5</v>
      </c>
      <c r="F15">
        <f xml:space="preserve"> Table13[[#This Row],[Build Quantity Unit]]*$B$10</f>
        <v>5</v>
      </c>
      <c r="G15" s="1" t="s">
        <v>12</v>
      </c>
      <c r="H15" s="1" t="s">
        <v>18</v>
      </c>
      <c r="I15" s="1" t="s">
        <v>91</v>
      </c>
      <c r="J15" s="2">
        <v>2.35</v>
      </c>
      <c r="K15" s="2">
        <f t="shared" si="0"/>
        <v>0.47000000000000003</v>
      </c>
      <c r="L15" s="2">
        <f t="shared" si="1"/>
        <v>2.35</v>
      </c>
      <c r="M15" s="2">
        <f>K15*Table13[[#This Row],[Build Quantity Unit]]</f>
        <v>2.35</v>
      </c>
    </row>
    <row r="16" spans="1:14" x14ac:dyDescent="0.25">
      <c r="A16" t="s">
        <v>27</v>
      </c>
      <c r="C16">
        <f xml:space="preserve"> ROUNDUP(Table13[[#This Row],[Build Quantity Group]]/Table13[[#This Row],[Pack Quantity]],0)</f>
        <v>1</v>
      </c>
      <c r="D16" s="3">
        <v>5</v>
      </c>
      <c r="E16" s="3">
        <v>2</v>
      </c>
      <c r="F16">
        <f xml:space="preserve"> Table13[[#This Row],[Build Quantity Unit]]*$B$10</f>
        <v>2</v>
      </c>
      <c r="G16" s="1" t="s">
        <v>4</v>
      </c>
      <c r="H16" s="1" t="s">
        <v>19</v>
      </c>
      <c r="I16" s="1" t="s">
        <v>92</v>
      </c>
      <c r="J16" s="2">
        <v>19.63</v>
      </c>
      <c r="K16" s="2">
        <f t="shared" si="0"/>
        <v>3.9259999999999997</v>
      </c>
      <c r="L16" s="2">
        <f t="shared" si="1"/>
        <v>19.63</v>
      </c>
      <c r="M16" s="2">
        <f>K16*Table13[[#This Row],[Build Quantity Unit]]</f>
        <v>7.8519999999999994</v>
      </c>
    </row>
    <row r="17" spans="1:13" x14ac:dyDescent="0.25">
      <c r="A17" t="s">
        <v>38</v>
      </c>
      <c r="C17">
        <f xml:space="preserve"> ROUNDUP(Table13[[#This Row],[Build Quantity Group]]/Table13[[#This Row],[Pack Quantity]],0)</f>
        <v>3</v>
      </c>
      <c r="D17" s="3">
        <v>1</v>
      </c>
      <c r="E17" s="3">
        <v>3</v>
      </c>
      <c r="F17">
        <f xml:space="preserve"> Table13[[#This Row],[Build Quantity Unit]]*$B$10</f>
        <v>3</v>
      </c>
      <c r="G17" s="1" t="s">
        <v>20</v>
      </c>
      <c r="H17" s="1" t="s">
        <v>23</v>
      </c>
      <c r="I17" s="1" t="s">
        <v>93</v>
      </c>
      <c r="J17" s="2">
        <v>1.36</v>
      </c>
      <c r="K17" s="2">
        <f t="shared" si="0"/>
        <v>1.36</v>
      </c>
      <c r="L17" s="2">
        <f t="shared" si="1"/>
        <v>4.08</v>
      </c>
      <c r="M17" s="2">
        <f>K17*Table13[[#This Row],[Build Quantity Unit]]</f>
        <v>4.08</v>
      </c>
    </row>
    <row r="18" spans="1:13" x14ac:dyDescent="0.25">
      <c r="A18" t="s">
        <v>39</v>
      </c>
      <c r="C18">
        <f xml:space="preserve"> ROUNDUP(Table13[[#This Row],[Build Quantity Group]]/Table13[[#This Row],[Pack Quantity]],0)</f>
        <v>1</v>
      </c>
      <c r="D18" s="3">
        <v>10</v>
      </c>
      <c r="E18" s="3">
        <v>2</v>
      </c>
      <c r="F18">
        <f xml:space="preserve"> Table13[[#This Row],[Build Quantity Unit]]*$B$10</f>
        <v>2</v>
      </c>
      <c r="G18" s="1" t="s">
        <v>21</v>
      </c>
      <c r="H18" s="1" t="s">
        <v>22</v>
      </c>
      <c r="I18" s="1" t="s">
        <v>94</v>
      </c>
      <c r="J18" s="2">
        <v>2.0499999999999998</v>
      </c>
      <c r="K18" s="2">
        <f t="shared" si="0"/>
        <v>0.20499999999999999</v>
      </c>
      <c r="L18" s="2">
        <f t="shared" si="1"/>
        <v>2.0499999999999998</v>
      </c>
      <c r="M18" s="2">
        <f>K18*Table13[[#This Row],[Build Quantity Unit]]</f>
        <v>0.41</v>
      </c>
    </row>
    <row r="19" spans="1:13" x14ac:dyDescent="0.25">
      <c r="A19" t="s">
        <v>40</v>
      </c>
      <c r="C19">
        <f xml:space="preserve"> ROUNDUP(Table13[[#This Row],[Build Quantity Group]]/Table13[[#This Row],[Pack Quantity]],0)</f>
        <v>1</v>
      </c>
      <c r="D19" s="3">
        <v>50</v>
      </c>
      <c r="E19" s="3">
        <v>3</v>
      </c>
      <c r="F19">
        <f xml:space="preserve"> Table13[[#This Row],[Build Quantity Unit]]*$B$10</f>
        <v>3</v>
      </c>
      <c r="G19" s="1" t="s">
        <v>8</v>
      </c>
      <c r="H19" s="1" t="s">
        <v>41</v>
      </c>
      <c r="I19" s="1" t="s">
        <v>95</v>
      </c>
      <c r="J19" s="2">
        <v>4.5</v>
      </c>
      <c r="K19" s="2">
        <f t="shared" si="0"/>
        <v>0.09</v>
      </c>
      <c r="L19" s="2">
        <f t="shared" si="1"/>
        <v>4.5</v>
      </c>
      <c r="M19" s="2">
        <f>K19*Table13[[#This Row],[Build Quantity Unit]]</f>
        <v>0.27</v>
      </c>
    </row>
    <row r="20" spans="1:13" x14ac:dyDescent="0.25">
      <c r="A20" t="s">
        <v>42</v>
      </c>
      <c r="C20">
        <f xml:space="preserve"> ROUNDUP(Table13[[#This Row],[Build Quantity Group]]/Table13[[#This Row],[Pack Quantity]],0)</f>
        <v>1</v>
      </c>
      <c r="D20" s="3">
        <v>100</v>
      </c>
      <c r="E20" s="3">
        <v>3</v>
      </c>
      <c r="F20">
        <f xml:space="preserve"> Table13[[#This Row],[Build Quantity Unit]]*$B$10</f>
        <v>3</v>
      </c>
      <c r="G20" s="1" t="s">
        <v>9</v>
      </c>
      <c r="H20" s="1" t="s">
        <v>43</v>
      </c>
      <c r="I20" s="1" t="s">
        <v>96</v>
      </c>
      <c r="J20" s="2">
        <v>1.68</v>
      </c>
      <c r="K20" s="2">
        <f t="shared" si="0"/>
        <v>1.6799999999999999E-2</v>
      </c>
      <c r="L20" s="2">
        <f t="shared" si="1"/>
        <v>1.68</v>
      </c>
      <c r="M20" s="2">
        <f>K20*Table13[[#This Row],[Build Quantity Unit]]</f>
        <v>5.04E-2</v>
      </c>
    </row>
    <row r="21" spans="1:13" x14ac:dyDescent="0.25">
      <c r="A21" t="s">
        <v>3</v>
      </c>
      <c r="C21">
        <f xml:space="preserve"> ROUNDUP(Table13[[#This Row],[Build Quantity Group]]/Table13[[#This Row],[Pack Quantity]],0)</f>
        <v>1</v>
      </c>
      <c r="D21" s="3">
        <v>1</v>
      </c>
      <c r="E21" s="3">
        <v>1</v>
      </c>
      <c r="F21">
        <f xml:space="preserve"> Table13[[#This Row],[Build Quantity Unit]]*$B$10</f>
        <v>1</v>
      </c>
      <c r="G21" s="1" t="s">
        <v>45</v>
      </c>
      <c r="H21" s="1" t="s">
        <v>44</v>
      </c>
      <c r="I21" s="1" t="s">
        <v>97</v>
      </c>
      <c r="J21" s="2">
        <v>1.25</v>
      </c>
      <c r="K21" s="2">
        <f t="shared" si="0"/>
        <v>1.25</v>
      </c>
      <c r="L21" s="2">
        <f t="shared" si="1"/>
        <v>1.25</v>
      </c>
      <c r="M21" s="2">
        <f>K21*Table13[[#This Row],[Build Quantity Unit]]</f>
        <v>1.25</v>
      </c>
    </row>
    <row r="22" spans="1:13" x14ac:dyDescent="0.25">
      <c r="A22" t="s">
        <v>48</v>
      </c>
      <c r="C22">
        <f xml:space="preserve"> ROUNDUP(Table13[[#This Row],[Build Quantity Group]]/Table13[[#This Row],[Pack Quantity]],0)</f>
        <v>1</v>
      </c>
      <c r="D22" s="3">
        <v>1</v>
      </c>
      <c r="E22" s="3">
        <v>1</v>
      </c>
      <c r="F22">
        <f xml:space="preserve"> Table13[[#This Row],[Build Quantity Unit]]*$B$10</f>
        <v>1</v>
      </c>
      <c r="G22" s="1" t="s">
        <v>46</v>
      </c>
      <c r="H22" s="1" t="s">
        <v>47</v>
      </c>
      <c r="I22" s="1" t="s">
        <v>98</v>
      </c>
      <c r="J22" s="2">
        <v>1.1200000000000001</v>
      </c>
      <c r="K22" s="2">
        <f>J22/D22</f>
        <v>1.1200000000000001</v>
      </c>
      <c r="L22" s="2">
        <f t="shared" si="1"/>
        <v>1.1200000000000001</v>
      </c>
      <c r="M22" s="2">
        <f>K22*Table13[[#This Row],[Build Quantity Unit]]</f>
        <v>1.1200000000000001</v>
      </c>
    </row>
    <row r="23" spans="1:13" x14ac:dyDescent="0.25">
      <c r="A23" t="s">
        <v>49</v>
      </c>
      <c r="C23">
        <f xml:space="preserve"> ROUNDUP(Table13[[#This Row],[Build Quantity Group]]/Table13[[#This Row],[Pack Quantity]],0)</f>
        <v>1</v>
      </c>
      <c r="D23" s="3">
        <v>50</v>
      </c>
      <c r="E23" s="3">
        <v>10</v>
      </c>
      <c r="F23">
        <f xml:space="preserve"> Table13[[#This Row],[Build Quantity Unit]]*$B$10</f>
        <v>10</v>
      </c>
      <c r="G23" s="1" t="s">
        <v>10</v>
      </c>
      <c r="H23" s="1" t="s">
        <v>50</v>
      </c>
      <c r="I23" s="1" t="s">
        <v>99</v>
      </c>
      <c r="J23" s="2">
        <v>1.49</v>
      </c>
      <c r="K23" s="2">
        <f t="shared" si="0"/>
        <v>2.98E-2</v>
      </c>
      <c r="L23" s="2">
        <f t="shared" si="1"/>
        <v>1.49</v>
      </c>
      <c r="M23" s="2">
        <f>K23*Table13[[#This Row],[Build Quantity Unit]]</f>
        <v>0.29799999999999999</v>
      </c>
    </row>
    <row r="24" spans="1:13" x14ac:dyDescent="0.25">
      <c r="A24" t="s">
        <v>100</v>
      </c>
      <c r="C24">
        <f xml:space="preserve"> ROUNDUP(Table13[[#This Row],[Build Quantity Group]]/Table13[[#This Row],[Pack Quantity]],0)</f>
        <v>1</v>
      </c>
      <c r="D24" s="3">
        <v>100</v>
      </c>
      <c r="E24" s="3">
        <v>4</v>
      </c>
      <c r="F24">
        <f xml:space="preserve"> Table13[[#This Row],[Build Quantity Unit]]*$B$10</f>
        <v>4</v>
      </c>
      <c r="G24" s="1" t="s">
        <v>51</v>
      </c>
      <c r="H24" s="1" t="s">
        <v>16</v>
      </c>
      <c r="I24" s="1" t="s">
        <v>105</v>
      </c>
      <c r="J24" s="2">
        <v>0.99</v>
      </c>
      <c r="K24" s="2">
        <f t="shared" si="0"/>
        <v>9.8999999999999991E-3</v>
      </c>
      <c r="L24" s="2">
        <f t="shared" si="1"/>
        <v>0.99</v>
      </c>
      <c r="M24" s="2">
        <f>K24*Table13[[#This Row],[Build Quantity Unit]]</f>
        <v>3.9599999999999996E-2</v>
      </c>
    </row>
    <row r="25" spans="1:13" x14ac:dyDescent="0.25">
      <c r="A25" t="s">
        <v>101</v>
      </c>
      <c r="C25">
        <f xml:space="preserve"> ROUNDUP(Table13[[#This Row],[Build Quantity Group]]/Table13[[#This Row],[Pack Quantity]],0)</f>
        <v>1</v>
      </c>
      <c r="D25" s="3">
        <v>100</v>
      </c>
      <c r="E25" s="3">
        <v>2</v>
      </c>
      <c r="F25">
        <f xml:space="preserve"> Table13[[#This Row],[Build Quantity Unit]]*$B$10</f>
        <v>2</v>
      </c>
      <c r="G25" s="1" t="s">
        <v>52</v>
      </c>
      <c r="H25" s="1" t="s">
        <v>53</v>
      </c>
      <c r="I25" s="1" t="s">
        <v>104</v>
      </c>
      <c r="J25" s="2">
        <v>0.99</v>
      </c>
      <c r="K25" s="2">
        <f t="shared" si="0"/>
        <v>9.8999999999999991E-3</v>
      </c>
      <c r="L25" s="2">
        <f t="shared" si="1"/>
        <v>0.99</v>
      </c>
      <c r="M25" s="2">
        <f>K25*Table13[[#This Row],[Build Quantity Unit]]</f>
        <v>1.9799999999999998E-2</v>
      </c>
    </row>
    <row r="26" spans="1:13" x14ac:dyDescent="0.25">
      <c r="A26" t="s">
        <v>102</v>
      </c>
      <c r="C26">
        <f xml:space="preserve"> ROUNDUP(Table13[[#This Row],[Build Quantity Group]]/Table13[[#This Row],[Pack Quantity]],0)</f>
        <v>1</v>
      </c>
      <c r="D26" s="3">
        <v>100</v>
      </c>
      <c r="E26" s="3">
        <v>1</v>
      </c>
      <c r="F26">
        <f xml:space="preserve"> Table13[[#This Row],[Build Quantity Unit]]*$B$10</f>
        <v>1</v>
      </c>
      <c r="G26" s="1" t="s">
        <v>11</v>
      </c>
      <c r="H26" s="1" t="s">
        <v>54</v>
      </c>
      <c r="I26" s="1" t="s">
        <v>103</v>
      </c>
      <c r="J26" s="2">
        <v>0.99</v>
      </c>
      <c r="K26" s="2">
        <f t="shared" si="0"/>
        <v>9.8999999999999991E-3</v>
      </c>
      <c r="L26" s="2">
        <f t="shared" si="1"/>
        <v>0.99</v>
      </c>
      <c r="M26" s="2">
        <f>K26*Table13[[#This Row],[Build Quantity Unit]]</f>
        <v>9.8999999999999991E-3</v>
      </c>
    </row>
    <row r="27" spans="1:13" x14ac:dyDescent="0.25">
      <c r="A27" t="s">
        <v>56</v>
      </c>
      <c r="C27">
        <f xml:space="preserve"> ROUNDUP(Table13[[#This Row],[Build Quantity Group]]/Table13[[#This Row],[Pack Quantity]],0)</f>
        <v>1</v>
      </c>
      <c r="D27" s="3">
        <v>1</v>
      </c>
      <c r="E27" s="3">
        <v>1</v>
      </c>
      <c r="F27">
        <f xml:space="preserve"> Table13[[#This Row],[Build Quantity Unit]]*$B$10</f>
        <v>1</v>
      </c>
      <c r="G27" s="1" t="s">
        <v>55</v>
      </c>
      <c r="H27" s="1" t="s">
        <v>53</v>
      </c>
      <c r="I27" s="1" t="s">
        <v>106</v>
      </c>
      <c r="J27" s="2">
        <v>0.99</v>
      </c>
      <c r="K27" s="2">
        <f t="shared" si="0"/>
        <v>0.99</v>
      </c>
      <c r="L27" s="2">
        <f t="shared" si="1"/>
        <v>0.99</v>
      </c>
      <c r="M27" s="2">
        <f>K27*Table13[[#This Row],[Build Quantity Unit]]</f>
        <v>0.99</v>
      </c>
    </row>
    <row r="28" spans="1:13" x14ac:dyDescent="0.25">
      <c r="A28" t="s">
        <v>57</v>
      </c>
      <c r="C28">
        <f xml:space="preserve"> ROUNDUP(Table13[[#This Row],[Build Quantity Group]]/Table13[[#This Row],[Pack Quantity]],0)</f>
        <v>1</v>
      </c>
      <c r="D28" s="3">
        <v>50</v>
      </c>
      <c r="E28" s="3">
        <v>20</v>
      </c>
      <c r="F28">
        <f xml:space="preserve"> Table13[[#This Row],[Build Quantity Unit]]*$B$10</f>
        <v>20</v>
      </c>
      <c r="G28" s="1" t="s">
        <v>13</v>
      </c>
      <c r="H28" s="1" t="s">
        <v>58</v>
      </c>
      <c r="I28" s="1" t="s">
        <v>107</v>
      </c>
      <c r="J28" s="2">
        <v>3.29</v>
      </c>
      <c r="K28" s="2">
        <f t="shared" si="0"/>
        <v>6.5799999999999997E-2</v>
      </c>
      <c r="L28" s="2">
        <f>J28*C28</f>
        <v>3.29</v>
      </c>
      <c r="M28" s="2">
        <f>K28*Table13[[#This Row],[Build Quantity Unit]]</f>
        <v>1.3159999999999998</v>
      </c>
    </row>
    <row r="29" spans="1:13" x14ac:dyDescent="0.25">
      <c r="A29" t="s">
        <v>61</v>
      </c>
      <c r="C29">
        <v>0</v>
      </c>
      <c r="D29" s="3">
        <v>0</v>
      </c>
      <c r="E29" s="3">
        <v>2</v>
      </c>
      <c r="F29">
        <f xml:space="preserve"> Table13[[#This Row],[Build Quantity Unit]]*$B$10</f>
        <v>2</v>
      </c>
      <c r="G29" s="1" t="s">
        <v>59</v>
      </c>
      <c r="H29" s="1" t="s">
        <v>60</v>
      </c>
      <c r="I29" s="1" t="s">
        <v>60</v>
      </c>
      <c r="J29" s="2">
        <v>0</v>
      </c>
      <c r="K29" s="2">
        <v>0</v>
      </c>
      <c r="L29" s="2">
        <f t="shared" si="1"/>
        <v>0</v>
      </c>
      <c r="M29" s="2">
        <f>K29*Table13[[#This Row],[Build Quantity Unit]]</f>
        <v>0</v>
      </c>
    </row>
    <row r="30" spans="1:13" x14ac:dyDescent="0.25">
      <c r="A30" t="s">
        <v>62</v>
      </c>
      <c r="C30">
        <v>0</v>
      </c>
      <c r="D30" s="3">
        <v>0</v>
      </c>
      <c r="E30" s="3">
        <v>5</v>
      </c>
      <c r="F30">
        <f xml:space="preserve"> Table13[[#This Row],[Build Quantity Unit]]*$B$10</f>
        <v>5</v>
      </c>
      <c r="G30" s="1" t="s">
        <v>59</v>
      </c>
      <c r="H30" s="1" t="s">
        <v>60</v>
      </c>
      <c r="I30" s="1" t="s">
        <v>60</v>
      </c>
      <c r="J30" s="2">
        <v>0</v>
      </c>
      <c r="K30" s="2">
        <v>0</v>
      </c>
      <c r="L30" s="2">
        <f t="shared" si="1"/>
        <v>0</v>
      </c>
      <c r="M30" s="2">
        <f>K30*Table13[[#This Row],[Build Quantity Unit]]</f>
        <v>0</v>
      </c>
    </row>
    <row r="31" spans="1:13" x14ac:dyDescent="0.25">
      <c r="A31" t="s">
        <v>63</v>
      </c>
      <c r="C31">
        <f xml:space="preserve"> ROUNDUP(Table13[[#This Row],[Build Quantity Group]]/Table13[[#This Row],[Pack Quantity]],0)</f>
        <v>1</v>
      </c>
      <c r="D31" s="3">
        <v>100</v>
      </c>
      <c r="E31" s="3">
        <v>2</v>
      </c>
      <c r="F31">
        <f xml:space="preserve"> Table13[[#This Row],[Build Quantity Unit]]*$B$10</f>
        <v>2</v>
      </c>
      <c r="G31" s="1" t="s">
        <v>14</v>
      </c>
      <c r="H31" s="1" t="s">
        <v>64</v>
      </c>
      <c r="I31" s="1" t="s">
        <v>108</v>
      </c>
      <c r="J31" s="2">
        <v>0.99</v>
      </c>
      <c r="K31" s="2">
        <f t="shared" si="0"/>
        <v>9.8999999999999991E-3</v>
      </c>
      <c r="L31" s="2">
        <f t="shared" si="1"/>
        <v>0.99</v>
      </c>
      <c r="M31" s="2">
        <f>K31*Table13[[#This Row],[Build Quantity Unit]]</f>
        <v>1.9799999999999998E-2</v>
      </c>
    </row>
    <row r="32" spans="1:13" x14ac:dyDescent="0.25">
      <c r="A32" t="s">
        <v>65</v>
      </c>
      <c r="C32">
        <f xml:space="preserve"> ROUNDUP(Table13[[#This Row],[Build Quantity Group]]/Table13[[#This Row],[Pack Quantity]],0)</f>
        <v>1</v>
      </c>
      <c r="D32" s="3">
        <v>100</v>
      </c>
      <c r="E32" s="3">
        <v>4</v>
      </c>
      <c r="F32">
        <f xml:space="preserve"> Table13[[#This Row],[Build Quantity Unit]]*$B$10</f>
        <v>4</v>
      </c>
      <c r="G32" s="1" t="s">
        <v>15</v>
      </c>
      <c r="H32" s="1" t="s">
        <v>66</v>
      </c>
      <c r="I32" s="1" t="s">
        <v>109</v>
      </c>
      <c r="J32" s="2">
        <v>0.99</v>
      </c>
      <c r="K32" s="2">
        <f t="shared" si="0"/>
        <v>9.8999999999999991E-3</v>
      </c>
      <c r="L32" s="2">
        <f t="shared" si="1"/>
        <v>0.99</v>
      </c>
      <c r="M32" s="2">
        <f>K32*Table13[[#This Row],[Build Quantity Unit]]</f>
        <v>3.9599999999999996E-2</v>
      </c>
    </row>
    <row r="33" spans="1:13" x14ac:dyDescent="0.25">
      <c r="A33" t="s">
        <v>68</v>
      </c>
      <c r="C33">
        <f xml:space="preserve"> ROUNDUP(Table13[[#This Row],[Build Quantity Group]]/Table13[[#This Row],[Pack Quantity]],0)</f>
        <v>1</v>
      </c>
      <c r="D33" s="3">
        <v>50</v>
      </c>
      <c r="E33" s="3">
        <v>1</v>
      </c>
      <c r="F33">
        <f xml:space="preserve"> Table13[[#This Row],[Build Quantity Unit]]*$B$10</f>
        <v>1</v>
      </c>
      <c r="G33" s="1" t="s">
        <v>67</v>
      </c>
      <c r="H33" s="1" t="s">
        <v>69</v>
      </c>
      <c r="I33" s="1" t="s">
        <v>110</v>
      </c>
      <c r="J33" s="2">
        <v>0.99</v>
      </c>
      <c r="K33" s="2">
        <f t="shared" si="0"/>
        <v>1.9799999999999998E-2</v>
      </c>
      <c r="L33" s="2">
        <f t="shared" si="1"/>
        <v>0.99</v>
      </c>
      <c r="M33" s="2">
        <f>K33*Table13[[#This Row],[Build Quantity Unit]]</f>
        <v>1.9799999999999998E-2</v>
      </c>
    </row>
    <row r="34" spans="1:13" x14ac:dyDescent="0.25">
      <c r="A34" t="s">
        <v>71</v>
      </c>
      <c r="C34">
        <f xml:space="preserve"> ROUNDUP(Table13[[#This Row],[Build Quantity Group]]/Table13[[#This Row],[Pack Quantity]],0)</f>
        <v>1</v>
      </c>
      <c r="D34" s="3">
        <v>1</v>
      </c>
      <c r="E34" s="3">
        <v>1</v>
      </c>
      <c r="F34">
        <f xml:space="preserve"> Table13[[#This Row],[Build Quantity Unit]]*$B$10</f>
        <v>1</v>
      </c>
      <c r="G34" s="1" t="s">
        <v>72</v>
      </c>
      <c r="H34" s="1" t="s">
        <v>73</v>
      </c>
      <c r="I34" s="1" t="s">
        <v>111</v>
      </c>
      <c r="J34" s="2"/>
      <c r="K34" s="2">
        <f t="shared" si="0"/>
        <v>0</v>
      </c>
      <c r="L34" s="2">
        <f t="shared" si="1"/>
        <v>0</v>
      </c>
      <c r="M34" s="2">
        <f>K34*Table13[[#This Row],[Build Quantity Unit]]</f>
        <v>0</v>
      </c>
    </row>
    <row r="35" spans="1:13" x14ac:dyDescent="0.25">
      <c r="A35" t="s">
        <v>70</v>
      </c>
      <c r="C35">
        <v>0</v>
      </c>
      <c r="D35" s="3">
        <v>0</v>
      </c>
      <c r="E35" s="3">
        <v>3</v>
      </c>
      <c r="F35">
        <f xml:space="preserve"> Table13[[#This Row],[Build Quantity Unit]]*$B$10</f>
        <v>3</v>
      </c>
      <c r="G35" s="1" t="s">
        <v>59</v>
      </c>
      <c r="H35" s="1" t="s">
        <v>60</v>
      </c>
      <c r="I35" s="1" t="s">
        <v>60</v>
      </c>
      <c r="J35" s="2">
        <v>0</v>
      </c>
      <c r="K35" s="2">
        <v>0</v>
      </c>
      <c r="L35" s="2">
        <f t="shared" si="1"/>
        <v>0</v>
      </c>
      <c r="M35" s="2">
        <f>K35*Table13[[#This Row],[Build Quantity Unit]]</f>
        <v>0</v>
      </c>
    </row>
    <row r="36" spans="1:13" x14ac:dyDescent="0.25">
      <c r="A36" t="s">
        <v>75</v>
      </c>
      <c r="C36">
        <f xml:space="preserve"> ROUNDUP(Table13[[#This Row],[Build Quantity Group]]/Table13[[#This Row],[Pack Quantity]],0)</f>
        <v>1</v>
      </c>
      <c r="D36" s="3">
        <v>1</v>
      </c>
      <c r="E36" s="3">
        <v>1</v>
      </c>
      <c r="F36">
        <f xml:space="preserve"> Table13[[#This Row],[Build Quantity Unit]]*$B$10</f>
        <v>1</v>
      </c>
      <c r="G36" s="1" t="s">
        <v>74</v>
      </c>
      <c r="H36" s="1" t="s">
        <v>76</v>
      </c>
      <c r="I36" s="1" t="s">
        <v>112</v>
      </c>
      <c r="J36" s="2">
        <v>0.99</v>
      </c>
      <c r="K36" s="2">
        <f t="shared" si="0"/>
        <v>0.99</v>
      </c>
      <c r="L36" s="2">
        <f t="shared" si="1"/>
        <v>0.99</v>
      </c>
      <c r="M36" s="2">
        <f>K36*Table13[[#This Row],[Build Quantity Unit]]</f>
        <v>0.99</v>
      </c>
    </row>
    <row r="37" spans="1:13" x14ac:dyDescent="0.25">
      <c r="G37" s="1"/>
      <c r="H37" s="1"/>
      <c r="I37" s="1"/>
      <c r="J37" s="2"/>
      <c r="K37" s="2"/>
      <c r="L37" s="2"/>
      <c r="M37" s="2"/>
    </row>
    <row r="38" spans="1:13" x14ac:dyDescent="0.25">
      <c r="J38" s="2"/>
      <c r="K38" s="19" t="s">
        <v>6</v>
      </c>
      <c r="L38" s="19">
        <f>SUM(L13:L36)</f>
        <v>54.230000000000011</v>
      </c>
      <c r="M38" s="19">
        <f>SUM(M13:M36)</f>
        <v>25.994899999999994</v>
      </c>
    </row>
  </sheetData>
  <mergeCells count="1">
    <mergeCell ref="D2:F10"/>
  </mergeCells>
  <hyperlinks>
    <hyperlink ref="G16" r:id="rId1"/>
    <hyperlink ref="G31" r:id="rId2"/>
    <hyperlink ref="G15" r:id="rId3"/>
    <hyperlink ref="G32" r:id="rId4"/>
    <hyperlink ref="G13" r:id="rId5"/>
    <hyperlink ref="H13" r:id="rId6" display="http://www.ebay.com/usr/satisfyelectronics"/>
    <hyperlink ref="G14" r:id="rId7"/>
    <hyperlink ref="H14" r:id="rId8" display="http://www.ebay.com/usr/eawakening"/>
    <hyperlink ref="H15" r:id="rId9" display="http://www.ebay.com/usr/modulefans?_trksid=p2047675.l2559"/>
    <hyperlink ref="H16" r:id="rId10" display="http://www.ebay.com/usr/happybuyrchobby?_trksid=p2047675.l2559"/>
    <hyperlink ref="H18" r:id="rId11" display="http://www.ebay.com/usr/robothome?_trksid=p2047675.l2559"/>
    <hyperlink ref="H17" r:id="rId12" display="http://www.ebay.com/usr/shenglongsi?_trksid=p2047675.l2559"/>
    <hyperlink ref="B2" r:id="rId13" display="http://www.vertex42.com/ExcelTemplates/free-timesheet-template.html"/>
    <hyperlink ref="H19" r:id="rId14" display="http://www.ebay.com/usr/colorfulplace888?_trksid=p2047675.l2559"/>
    <hyperlink ref="G20" r:id="rId15"/>
    <hyperlink ref="H20" r:id="rId16" display="http://www.ebay.com/usr/ecamonline2012?_trksid=p2047675.l2559"/>
    <hyperlink ref="H21" r:id="rId17" display="http://www.ebay.com/usr/lovecc1020?_trksid=p2047675.l2559"/>
    <hyperlink ref="G22" r:id="rId18"/>
    <hyperlink ref="H22" r:id="rId19" display="http://www.ebay.com/usr/sgbyincons?_trksid=p2047675.l2559"/>
    <hyperlink ref="G23" r:id="rId20"/>
    <hyperlink ref="H23" r:id="rId21" display="http://www.ebay.com/usr/artkatop?_trksid=p2047675.l2559"/>
    <hyperlink ref="H24" r:id="rId22" display="http://www.ebay.com/usr/satisfyelectronics?_trksid=p2047675.l2559"/>
    <hyperlink ref="H25" r:id="rId23" display="http://www.ebay.com/usr/survy2014?_trksid=p2047675.l2559"/>
    <hyperlink ref="H26" r:id="rId24" display="http://www.ebay.com/usr/whymind?_trksid=p2047675.l2559"/>
    <hyperlink ref="H27" r:id="rId25" display="http://www.ebay.com/usr/survy2014?_trksid=p2047675.l2559"/>
    <hyperlink ref="H28" r:id="rId26" display="http://www.ebay.com/usr/superiorsell2014?_trksid=p2047675.l2559"/>
    <hyperlink ref="H31" r:id="rId27" display="http://www.ebay.com/usr/e-fashion365?_trksid=p2047675.l2559"/>
    <hyperlink ref="H32" r:id="rId28" display="http://www.ebay.com/usr/cnfishwholesaler?_trksid=p2047675.l2559"/>
    <hyperlink ref="H33" r:id="rId29" display="http://www.ebay.com/usr/czb6721960?_trksid=p2047675.l2559"/>
    <hyperlink ref="H34" r:id="rId30" display="http://www.ebay.com/usr/luckapen?_trksid=p2047675.l2559"/>
    <hyperlink ref="H36" r:id="rId31" display="http://www.ebay.com/usr/chenxiang9716?_trksid=p2047675.l2559"/>
  </hyperlinks>
  <pageMargins left="0.7" right="0.7" top="0.75" bottom="0.75" header="0.3" footer="0.3"/>
  <pageSetup orientation="portrait" r:id="rId32"/>
  <drawing r:id="rId33"/>
  <legacyDrawing r:id="rId34"/>
  <tableParts count="1">
    <tablePart r:id="rId3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zoomScaleNormal="100" workbookViewId="0">
      <selection activeCell="B3" sqref="B3"/>
    </sheetView>
  </sheetViews>
  <sheetFormatPr defaultRowHeight="15" x14ac:dyDescent="0.25"/>
  <cols>
    <col min="1" max="1" width="77.5703125" bestFit="1" customWidth="1"/>
    <col min="2" max="2" width="10.7109375" bestFit="1" customWidth="1"/>
    <col min="3" max="3" width="16.42578125" customWidth="1"/>
    <col min="4" max="4" width="15.28515625" customWidth="1"/>
    <col min="5" max="5" width="20.5703125" bestFit="1" customWidth="1"/>
    <col min="6" max="6" width="22.28515625" bestFit="1" customWidth="1"/>
    <col min="7" max="7" width="36.28515625" customWidth="1"/>
    <col min="8" max="8" width="17" bestFit="1" customWidth="1"/>
    <col min="9" max="9" width="26.140625" bestFit="1" customWidth="1"/>
    <col min="10" max="10" width="12.140625" customWidth="1"/>
    <col min="11" max="11" width="11.140625" customWidth="1"/>
    <col min="12" max="12" width="12.5703125" customWidth="1"/>
    <col min="13" max="13" width="22.140625" customWidth="1"/>
  </cols>
  <sheetData>
    <row r="1" spans="1:14" ht="27" x14ac:dyDescent="0.25">
      <c r="A1" s="18" t="s">
        <v>120</v>
      </c>
      <c r="B1" s="4"/>
      <c r="C1" s="7"/>
      <c r="D1" s="4"/>
      <c r="E1" s="4"/>
      <c r="F1" s="7"/>
      <c r="G1" s="7"/>
      <c r="H1" s="7"/>
      <c r="I1" s="7"/>
      <c r="J1" s="7"/>
      <c r="K1" s="7"/>
      <c r="L1" s="7"/>
      <c r="M1" s="4"/>
      <c r="N1" s="6"/>
    </row>
    <row r="2" spans="1:14" x14ac:dyDescent="0.25">
      <c r="A2" s="6"/>
      <c r="B2" s="4"/>
      <c r="C2" s="4"/>
      <c r="D2" s="27"/>
      <c r="E2" s="27"/>
      <c r="F2" s="28"/>
      <c r="G2" s="6"/>
      <c r="H2" s="6"/>
      <c r="I2" s="6"/>
      <c r="J2" s="8"/>
      <c r="K2" s="6"/>
      <c r="L2" s="4"/>
      <c r="M2" s="4"/>
      <c r="N2" s="8"/>
    </row>
    <row r="3" spans="1:14" x14ac:dyDescent="0.25">
      <c r="A3" s="11" t="s">
        <v>32</v>
      </c>
      <c r="B3" t="s">
        <v>120</v>
      </c>
      <c r="C3" s="12"/>
      <c r="D3" s="28"/>
      <c r="E3" s="28"/>
      <c r="F3" s="28"/>
      <c r="G3" s="6"/>
      <c r="H3" s="6"/>
      <c r="I3" s="6"/>
      <c r="J3" s="9"/>
      <c r="K3" s="6"/>
      <c r="L3" s="4"/>
      <c r="M3" s="4"/>
      <c r="N3" s="10"/>
    </row>
    <row r="4" spans="1:14" x14ac:dyDescent="0.25">
      <c r="A4" s="13" t="s">
        <v>33</v>
      </c>
      <c r="B4" s="26">
        <v>1</v>
      </c>
      <c r="C4" s="14"/>
      <c r="D4" s="28"/>
      <c r="E4" s="28"/>
      <c r="F4" s="28"/>
      <c r="G4" s="6"/>
      <c r="H4" s="6"/>
      <c r="I4" s="6"/>
      <c r="J4" s="6"/>
      <c r="K4" s="6"/>
      <c r="L4" s="4"/>
      <c r="M4" s="4"/>
      <c r="N4" s="6"/>
    </row>
    <row r="5" spans="1:14" x14ac:dyDescent="0.25">
      <c r="A5" s="13" t="s">
        <v>116</v>
      </c>
      <c r="B5" s="26" t="s">
        <v>118</v>
      </c>
      <c r="C5" s="14"/>
      <c r="D5" s="28"/>
      <c r="E5" s="28"/>
      <c r="F5" s="28"/>
      <c r="G5" s="6"/>
      <c r="H5" s="6"/>
      <c r="I5" s="6"/>
      <c r="J5" s="6"/>
      <c r="K5" s="6"/>
      <c r="L5" s="4"/>
      <c r="M5" s="4"/>
      <c r="N5" s="6"/>
    </row>
    <row r="6" spans="1:14" x14ac:dyDescent="0.25">
      <c r="A6" s="13" t="s">
        <v>34</v>
      </c>
      <c r="B6">
        <f>SUM(F13:F35)</f>
        <v>79</v>
      </c>
      <c r="C6" s="15"/>
      <c r="D6" s="28"/>
      <c r="E6" s="28"/>
      <c r="F6" s="28"/>
      <c r="G6" s="5"/>
      <c r="H6" s="5"/>
      <c r="I6" s="5"/>
      <c r="J6" s="6"/>
      <c r="K6" s="5"/>
      <c r="L6" s="5"/>
      <c r="M6" s="4"/>
      <c r="N6" s="6"/>
    </row>
    <row r="7" spans="1:14" x14ac:dyDescent="0.25">
      <c r="A7" s="16" t="s">
        <v>77</v>
      </c>
      <c r="B7" s="2">
        <f>L37</f>
        <v>36.82</v>
      </c>
      <c r="C7" s="17"/>
      <c r="D7" s="28"/>
      <c r="E7" s="28"/>
      <c r="F7" s="28"/>
      <c r="G7" s="5"/>
      <c r="H7" s="5"/>
      <c r="I7" s="5"/>
      <c r="J7" s="6"/>
      <c r="K7" s="5"/>
      <c r="L7" s="5"/>
      <c r="M7" s="4"/>
      <c r="N7" s="6"/>
    </row>
    <row r="8" spans="1:14" x14ac:dyDescent="0.25">
      <c r="A8" s="21" t="s">
        <v>78</v>
      </c>
      <c r="B8" s="2">
        <f>B7/B10</f>
        <v>36.82</v>
      </c>
      <c r="C8" s="22"/>
      <c r="D8" s="28"/>
      <c r="E8" s="28"/>
      <c r="F8" s="28"/>
      <c r="G8" s="5"/>
      <c r="H8" s="5"/>
      <c r="I8" s="5"/>
      <c r="J8" s="6"/>
      <c r="K8" s="5"/>
      <c r="L8" s="5"/>
      <c r="M8" s="4"/>
      <c r="N8" s="6"/>
    </row>
    <row r="9" spans="1:14" x14ac:dyDescent="0.25">
      <c r="A9" s="21"/>
      <c r="B9" s="2"/>
      <c r="C9" s="22"/>
      <c r="D9" s="28"/>
      <c r="E9" s="28"/>
      <c r="F9" s="28"/>
      <c r="G9" s="5"/>
      <c r="H9" s="5"/>
      <c r="I9" s="5"/>
      <c r="J9" s="6"/>
      <c r="K9" s="5"/>
      <c r="L9" s="5"/>
      <c r="M9" s="4"/>
      <c r="N9" s="6"/>
    </row>
    <row r="10" spans="1:14" x14ac:dyDescent="0.25">
      <c r="A10" s="23" t="s">
        <v>79</v>
      </c>
      <c r="B10">
        <v>1</v>
      </c>
      <c r="D10" s="28"/>
      <c r="E10" s="28"/>
      <c r="F10" s="28"/>
    </row>
    <row r="12" spans="1:14" x14ac:dyDescent="0.25">
      <c r="A12" s="20" t="s">
        <v>29</v>
      </c>
      <c r="B12" t="s">
        <v>31</v>
      </c>
      <c r="C12" t="s">
        <v>28</v>
      </c>
      <c r="D12" t="s">
        <v>30</v>
      </c>
      <c r="E12" t="s">
        <v>80</v>
      </c>
      <c r="F12" t="s">
        <v>81</v>
      </c>
      <c r="G12" t="s">
        <v>0</v>
      </c>
      <c r="H12" t="s">
        <v>35</v>
      </c>
      <c r="I12" t="s">
        <v>88</v>
      </c>
      <c r="J12" t="s">
        <v>1</v>
      </c>
      <c r="K12" t="s">
        <v>2</v>
      </c>
      <c r="L12" t="s">
        <v>36</v>
      </c>
      <c r="M12" t="s">
        <v>37</v>
      </c>
    </row>
    <row r="13" spans="1:14" x14ac:dyDescent="0.25">
      <c r="A13" t="s">
        <v>24</v>
      </c>
      <c r="C13">
        <f xml:space="preserve"> ROUNDUP(Table132[[#This Row],[Build Quantity Group]]/Table132[[#This Row],[Pack Quantity]],0)</f>
        <v>1</v>
      </c>
      <c r="D13" s="3">
        <v>1</v>
      </c>
      <c r="E13" s="3">
        <v>1</v>
      </c>
      <c r="F13">
        <f xml:space="preserve"> Table132[[#This Row],[Build Quantity Unit]]*$B$10</f>
        <v>1</v>
      </c>
      <c r="G13" s="1" t="s">
        <v>7</v>
      </c>
      <c r="H13" s="1" t="s">
        <v>16</v>
      </c>
      <c r="I13" s="1" t="s">
        <v>89</v>
      </c>
      <c r="J13" s="2">
        <v>2.88</v>
      </c>
      <c r="K13" s="2">
        <f>J13/D13</f>
        <v>2.88</v>
      </c>
      <c r="L13" s="2">
        <f>J13*C13</f>
        <v>2.88</v>
      </c>
      <c r="M13" s="2">
        <f>K13*Table132[[#This Row],[Build Quantity Unit]]</f>
        <v>2.88</v>
      </c>
    </row>
    <row r="14" spans="1:14" x14ac:dyDescent="0.25">
      <c r="A14" t="s">
        <v>25</v>
      </c>
      <c r="C14">
        <f xml:space="preserve"> ROUNDUP(Table132[[#This Row],[Build Quantity Group]]/Table132[[#This Row],[Pack Quantity]],0)</f>
        <v>1</v>
      </c>
      <c r="D14" s="3">
        <v>1</v>
      </c>
      <c r="E14" s="3">
        <v>1</v>
      </c>
      <c r="F14">
        <f xml:space="preserve"> Table132[[#This Row],[Build Quantity Unit]]*$B$10</f>
        <v>1</v>
      </c>
      <c r="G14" s="1" t="s">
        <v>5</v>
      </c>
      <c r="H14" s="1" t="s">
        <v>17</v>
      </c>
      <c r="I14" s="1" t="s">
        <v>90</v>
      </c>
      <c r="J14" s="2">
        <v>1.99</v>
      </c>
      <c r="K14" s="2">
        <f t="shared" ref="K14:K35" si="0">J14/D14</f>
        <v>1.99</v>
      </c>
      <c r="L14" s="2">
        <f t="shared" ref="L14:L35" si="1">J14*C14</f>
        <v>1.99</v>
      </c>
      <c r="M14" s="2">
        <f>K14*Table132[[#This Row],[Build Quantity Unit]]</f>
        <v>1.99</v>
      </c>
    </row>
    <row r="15" spans="1:14" x14ac:dyDescent="0.25">
      <c r="A15" t="s">
        <v>26</v>
      </c>
      <c r="C15">
        <f xml:space="preserve"> ROUNDUP(Table132[[#This Row],[Build Quantity Group]]/Table132[[#This Row],[Pack Quantity]],0)</f>
        <v>1</v>
      </c>
      <c r="D15" s="3">
        <v>5</v>
      </c>
      <c r="E15" s="3">
        <v>5</v>
      </c>
      <c r="F15">
        <f xml:space="preserve"> Table132[[#This Row],[Build Quantity Unit]]*$B$10</f>
        <v>5</v>
      </c>
      <c r="G15" s="1" t="s">
        <v>12</v>
      </c>
      <c r="H15" s="1" t="s">
        <v>18</v>
      </c>
      <c r="I15" s="1" t="s">
        <v>91</v>
      </c>
      <c r="J15" s="2">
        <v>2.35</v>
      </c>
      <c r="K15" s="2">
        <f t="shared" si="0"/>
        <v>0.47000000000000003</v>
      </c>
      <c r="L15" s="2">
        <f t="shared" si="1"/>
        <v>2.35</v>
      </c>
      <c r="M15" s="2">
        <f>K15*Table132[[#This Row],[Build Quantity Unit]]</f>
        <v>2.35</v>
      </c>
    </row>
    <row r="16" spans="1:14" x14ac:dyDescent="0.25">
      <c r="A16" t="s">
        <v>38</v>
      </c>
      <c r="B16" s="25" t="s">
        <v>84</v>
      </c>
      <c r="C16">
        <f xml:space="preserve"> ROUNDUP(Table132[[#This Row],[Build Quantity Group]]/Table132[[#This Row],[Pack Quantity]],0)</f>
        <v>5</v>
      </c>
      <c r="D16" s="3">
        <v>1</v>
      </c>
      <c r="E16" s="3">
        <v>5</v>
      </c>
      <c r="F16">
        <f xml:space="preserve"> Table132[[#This Row],[Build Quantity Unit]]*$B$10</f>
        <v>5</v>
      </c>
      <c r="G16" s="1" t="s">
        <v>20</v>
      </c>
      <c r="H16" s="1" t="s">
        <v>23</v>
      </c>
      <c r="I16" s="1" t="s">
        <v>92</v>
      </c>
      <c r="J16" s="2">
        <v>1.36</v>
      </c>
      <c r="K16" s="2">
        <f t="shared" si="0"/>
        <v>1.36</v>
      </c>
      <c r="L16" s="2">
        <f t="shared" si="1"/>
        <v>6.8000000000000007</v>
      </c>
      <c r="M16" s="2">
        <f>K16*Table132[[#This Row],[Build Quantity Unit]]</f>
        <v>6.8000000000000007</v>
      </c>
    </row>
    <row r="17" spans="1:13" x14ac:dyDescent="0.25">
      <c r="A17" t="s">
        <v>39</v>
      </c>
      <c r="C17">
        <f xml:space="preserve"> ROUNDUP(Table132[[#This Row],[Build Quantity Group]]/Table132[[#This Row],[Pack Quantity]],0)</f>
        <v>1</v>
      </c>
      <c r="D17" s="3">
        <v>10</v>
      </c>
      <c r="E17" s="3">
        <v>2</v>
      </c>
      <c r="F17">
        <f xml:space="preserve"> Table132[[#This Row],[Build Quantity Unit]]*$B$10</f>
        <v>2</v>
      </c>
      <c r="G17" s="1" t="s">
        <v>21</v>
      </c>
      <c r="H17" s="1" t="s">
        <v>22</v>
      </c>
      <c r="I17" s="1" t="s">
        <v>93</v>
      </c>
      <c r="J17" s="2">
        <v>2.0499999999999998</v>
      </c>
      <c r="K17" s="2">
        <f t="shared" si="0"/>
        <v>0.20499999999999999</v>
      </c>
      <c r="L17" s="2">
        <f t="shared" si="1"/>
        <v>2.0499999999999998</v>
      </c>
      <c r="M17" s="2">
        <f>K17*Table132[[#This Row],[Build Quantity Unit]]</f>
        <v>0.41</v>
      </c>
    </row>
    <row r="18" spans="1:13" x14ac:dyDescent="0.25">
      <c r="A18" t="s">
        <v>40</v>
      </c>
      <c r="C18">
        <f xml:space="preserve"> ROUNDUP(Table132[[#This Row],[Build Quantity Group]]/Table132[[#This Row],[Pack Quantity]],0)</f>
        <v>1</v>
      </c>
      <c r="D18" s="3">
        <v>50</v>
      </c>
      <c r="E18" s="3">
        <v>3</v>
      </c>
      <c r="F18">
        <f xml:space="preserve"> Table132[[#This Row],[Build Quantity Unit]]*$B$10</f>
        <v>3</v>
      </c>
      <c r="G18" s="1" t="s">
        <v>8</v>
      </c>
      <c r="H18" s="1" t="s">
        <v>41</v>
      </c>
      <c r="I18" s="1" t="s">
        <v>94</v>
      </c>
      <c r="J18" s="2">
        <v>4.5</v>
      </c>
      <c r="K18" s="2">
        <f t="shared" si="0"/>
        <v>0.09</v>
      </c>
      <c r="L18" s="2">
        <f t="shared" si="1"/>
        <v>4.5</v>
      </c>
      <c r="M18" s="2">
        <f>K18*Table132[[#This Row],[Build Quantity Unit]]</f>
        <v>0.27</v>
      </c>
    </row>
    <row r="19" spans="1:13" x14ac:dyDescent="0.25">
      <c r="A19" t="s">
        <v>42</v>
      </c>
      <c r="C19">
        <f xml:space="preserve"> ROUNDUP(Table132[[#This Row],[Build Quantity Group]]/Table132[[#This Row],[Pack Quantity]],0)</f>
        <v>1</v>
      </c>
      <c r="D19" s="3">
        <v>100</v>
      </c>
      <c r="E19" s="3">
        <v>3</v>
      </c>
      <c r="F19">
        <f xml:space="preserve"> Table132[[#This Row],[Build Quantity Unit]]*$B$10</f>
        <v>3</v>
      </c>
      <c r="G19" s="1" t="s">
        <v>9</v>
      </c>
      <c r="H19" s="1" t="s">
        <v>43</v>
      </c>
      <c r="I19" s="1" t="s">
        <v>95</v>
      </c>
      <c r="J19" s="2">
        <v>1.68</v>
      </c>
      <c r="K19" s="2">
        <f t="shared" si="0"/>
        <v>1.6799999999999999E-2</v>
      </c>
      <c r="L19" s="2">
        <f t="shared" si="1"/>
        <v>1.68</v>
      </c>
      <c r="M19" s="2">
        <f>K19*Table132[[#This Row],[Build Quantity Unit]]</f>
        <v>5.04E-2</v>
      </c>
    </row>
    <row r="20" spans="1:13" x14ac:dyDescent="0.25">
      <c r="A20" t="s">
        <v>3</v>
      </c>
      <c r="C20">
        <f xml:space="preserve"> ROUNDUP(Table132[[#This Row],[Build Quantity Group]]/Table132[[#This Row],[Pack Quantity]],0)</f>
        <v>1</v>
      </c>
      <c r="D20" s="3">
        <v>1</v>
      </c>
      <c r="E20" s="3">
        <v>1</v>
      </c>
      <c r="F20">
        <f xml:space="preserve"> Table132[[#This Row],[Build Quantity Unit]]*$B$10</f>
        <v>1</v>
      </c>
      <c r="G20" s="1" t="s">
        <v>83</v>
      </c>
      <c r="H20" s="1" t="s">
        <v>82</v>
      </c>
      <c r="I20" s="1" t="s">
        <v>96</v>
      </c>
      <c r="J20" s="2">
        <v>0.75</v>
      </c>
      <c r="K20" s="2">
        <f t="shared" si="0"/>
        <v>0.75</v>
      </c>
      <c r="L20" s="2">
        <f t="shared" si="1"/>
        <v>0.75</v>
      </c>
      <c r="M20" s="2">
        <f>K20*Table132[[#This Row],[Build Quantity Unit]]</f>
        <v>0.75</v>
      </c>
    </row>
    <row r="21" spans="1:13" x14ac:dyDescent="0.25">
      <c r="A21" t="s">
        <v>48</v>
      </c>
      <c r="C21">
        <f xml:space="preserve"> ROUNDUP(Table132[[#This Row],[Build Quantity Group]]/Table132[[#This Row],[Pack Quantity]],0)</f>
        <v>1</v>
      </c>
      <c r="D21" s="3">
        <v>1</v>
      </c>
      <c r="E21" s="3">
        <v>1</v>
      </c>
      <c r="F21">
        <f xml:space="preserve"> Table132[[#This Row],[Build Quantity Unit]]*$B$10</f>
        <v>1</v>
      </c>
      <c r="G21" s="1" t="s">
        <v>46</v>
      </c>
      <c r="H21" s="1" t="s">
        <v>47</v>
      </c>
      <c r="I21" s="1" t="s">
        <v>97</v>
      </c>
      <c r="J21" s="2">
        <v>1.1200000000000001</v>
      </c>
      <c r="K21" s="2">
        <f>J21/D21</f>
        <v>1.1200000000000001</v>
      </c>
      <c r="L21" s="2">
        <f t="shared" si="1"/>
        <v>1.1200000000000001</v>
      </c>
      <c r="M21" s="2">
        <f>K21*Table132[[#This Row],[Build Quantity Unit]]</f>
        <v>1.1200000000000001</v>
      </c>
    </row>
    <row r="22" spans="1:13" x14ac:dyDescent="0.25">
      <c r="A22" t="s">
        <v>49</v>
      </c>
      <c r="C22">
        <f xml:space="preserve"> ROUNDUP(Table132[[#This Row],[Build Quantity Group]]/Table132[[#This Row],[Pack Quantity]],0)</f>
        <v>1</v>
      </c>
      <c r="D22" s="3">
        <v>50</v>
      </c>
      <c r="E22" s="3">
        <v>10</v>
      </c>
      <c r="F22">
        <f xml:space="preserve"> Table132[[#This Row],[Build Quantity Unit]]*$B$10</f>
        <v>10</v>
      </c>
      <c r="G22" s="1" t="s">
        <v>10</v>
      </c>
      <c r="H22" s="1" t="s">
        <v>50</v>
      </c>
      <c r="I22" s="1" t="s">
        <v>98</v>
      </c>
      <c r="J22" s="2">
        <v>1.49</v>
      </c>
      <c r="K22" s="2">
        <f t="shared" si="0"/>
        <v>2.98E-2</v>
      </c>
      <c r="L22" s="2">
        <f t="shared" si="1"/>
        <v>1.49</v>
      </c>
      <c r="M22" s="2">
        <f>K22*Table132[[#This Row],[Build Quantity Unit]]</f>
        <v>0.29799999999999999</v>
      </c>
    </row>
    <row r="23" spans="1:13" x14ac:dyDescent="0.25">
      <c r="A23" t="s">
        <v>115</v>
      </c>
      <c r="C23">
        <f xml:space="preserve"> ROUNDUP(Table132[[#This Row],[Build Quantity Group]]/Table132[[#This Row],[Pack Quantity]],0)</f>
        <v>1</v>
      </c>
      <c r="D23" s="3">
        <v>100</v>
      </c>
      <c r="E23" s="3">
        <v>4</v>
      </c>
      <c r="F23">
        <f xml:space="preserve"> Table132[[#This Row],[Build Quantity Unit]]*$B$10</f>
        <v>4</v>
      </c>
      <c r="G23" s="1" t="s">
        <v>51</v>
      </c>
      <c r="H23" s="1" t="s">
        <v>16</v>
      </c>
      <c r="I23" s="1" t="s">
        <v>99</v>
      </c>
      <c r="J23" s="2">
        <v>0.99</v>
      </c>
      <c r="K23" s="2">
        <f t="shared" si="0"/>
        <v>9.8999999999999991E-3</v>
      </c>
      <c r="L23" s="2">
        <f t="shared" si="1"/>
        <v>0.99</v>
      </c>
      <c r="M23" s="2">
        <f>K23*Table132[[#This Row],[Build Quantity Unit]]</f>
        <v>3.9599999999999996E-2</v>
      </c>
    </row>
    <row r="24" spans="1:13" x14ac:dyDescent="0.25">
      <c r="A24" t="s">
        <v>114</v>
      </c>
      <c r="C24">
        <f xml:space="preserve"> ROUNDUP(Table132[[#This Row],[Build Quantity Group]]/Table132[[#This Row],[Pack Quantity]],0)</f>
        <v>1</v>
      </c>
      <c r="D24" s="3">
        <v>100</v>
      </c>
      <c r="E24" s="3">
        <v>2</v>
      </c>
      <c r="F24">
        <f xml:space="preserve"> Table132[[#This Row],[Build Quantity Unit]]*$B$10</f>
        <v>2</v>
      </c>
      <c r="G24" s="1" t="s">
        <v>52</v>
      </c>
      <c r="H24" s="1" t="s">
        <v>53</v>
      </c>
      <c r="I24" s="1" t="s">
        <v>105</v>
      </c>
      <c r="J24" s="2">
        <v>0.99</v>
      </c>
      <c r="K24" s="2">
        <f t="shared" si="0"/>
        <v>9.8999999999999991E-3</v>
      </c>
      <c r="L24" s="2">
        <f t="shared" si="1"/>
        <v>0.99</v>
      </c>
      <c r="M24" s="2">
        <f>K24*Table132[[#This Row],[Build Quantity Unit]]</f>
        <v>1.9799999999999998E-2</v>
      </c>
    </row>
    <row r="25" spans="1:13" x14ac:dyDescent="0.25">
      <c r="A25" t="s">
        <v>113</v>
      </c>
      <c r="C25">
        <f xml:space="preserve"> ROUNDUP(Table132[[#This Row],[Build Quantity Group]]/Table132[[#This Row],[Pack Quantity]],0)</f>
        <v>1</v>
      </c>
      <c r="D25" s="3">
        <v>100</v>
      </c>
      <c r="E25" s="3">
        <v>1</v>
      </c>
      <c r="F25">
        <f xml:space="preserve"> Table132[[#This Row],[Build Quantity Unit]]*$B$10</f>
        <v>1</v>
      </c>
      <c r="G25" s="1" t="s">
        <v>11</v>
      </c>
      <c r="H25" s="1" t="s">
        <v>54</v>
      </c>
      <c r="I25" s="1" t="s">
        <v>104</v>
      </c>
      <c r="J25" s="2">
        <v>0.99</v>
      </c>
      <c r="K25" s="2">
        <f t="shared" si="0"/>
        <v>9.8999999999999991E-3</v>
      </c>
      <c r="L25" s="2">
        <f t="shared" si="1"/>
        <v>0.99</v>
      </c>
      <c r="M25" s="2">
        <f>K25*Table132[[#This Row],[Build Quantity Unit]]</f>
        <v>9.8999999999999991E-3</v>
      </c>
    </row>
    <row r="26" spans="1:13" x14ac:dyDescent="0.25">
      <c r="A26" t="s">
        <v>56</v>
      </c>
      <c r="C26">
        <f xml:space="preserve"> ROUNDUP(Table132[[#This Row],[Build Quantity Group]]/Table132[[#This Row],[Pack Quantity]],0)</f>
        <v>1</v>
      </c>
      <c r="D26" s="3">
        <v>1</v>
      </c>
      <c r="E26" s="3">
        <v>1</v>
      </c>
      <c r="F26">
        <f xml:space="preserve"> Table132[[#This Row],[Build Quantity Unit]]*$B$10</f>
        <v>1</v>
      </c>
      <c r="G26" s="1" t="s">
        <v>55</v>
      </c>
      <c r="H26" s="1" t="s">
        <v>53</v>
      </c>
      <c r="I26" s="1" t="s">
        <v>103</v>
      </c>
      <c r="J26" s="2">
        <v>0.99</v>
      </c>
      <c r="K26" s="2">
        <f t="shared" si="0"/>
        <v>0.99</v>
      </c>
      <c r="L26" s="2">
        <f t="shared" si="1"/>
        <v>0.99</v>
      </c>
      <c r="M26" s="2">
        <f>K26*Table132[[#This Row],[Build Quantity Unit]]</f>
        <v>0.99</v>
      </c>
    </row>
    <row r="27" spans="1:13" x14ac:dyDescent="0.25">
      <c r="A27" t="s">
        <v>57</v>
      </c>
      <c r="C27">
        <f xml:space="preserve"> ROUNDUP(Table132[[#This Row],[Build Quantity Group]]/Table132[[#This Row],[Pack Quantity]],0)</f>
        <v>1</v>
      </c>
      <c r="D27" s="3">
        <v>50</v>
      </c>
      <c r="E27" s="3">
        <v>20</v>
      </c>
      <c r="F27">
        <f xml:space="preserve"> Table132[[#This Row],[Build Quantity Unit]]*$B$10</f>
        <v>20</v>
      </c>
      <c r="G27" s="1" t="s">
        <v>13</v>
      </c>
      <c r="H27" s="1" t="s">
        <v>58</v>
      </c>
      <c r="I27" s="1" t="s">
        <v>106</v>
      </c>
      <c r="J27" s="2">
        <v>3.29</v>
      </c>
      <c r="K27" s="2">
        <f t="shared" si="0"/>
        <v>6.5799999999999997E-2</v>
      </c>
      <c r="L27" s="2">
        <f>J27*C27</f>
        <v>3.29</v>
      </c>
      <c r="M27" s="2">
        <f>K27*Table132[[#This Row],[Build Quantity Unit]]</f>
        <v>1.3159999999999998</v>
      </c>
    </row>
    <row r="28" spans="1:13" x14ac:dyDescent="0.25">
      <c r="A28" t="s">
        <v>61</v>
      </c>
      <c r="C28">
        <v>0</v>
      </c>
      <c r="D28" s="3">
        <v>0</v>
      </c>
      <c r="E28" s="3">
        <v>2</v>
      </c>
      <c r="F28">
        <f xml:space="preserve"> Table132[[#This Row],[Build Quantity Unit]]*$B$10</f>
        <v>2</v>
      </c>
      <c r="G28" s="1" t="s">
        <v>59</v>
      </c>
      <c r="H28" s="1" t="s">
        <v>60</v>
      </c>
      <c r="I28" s="1" t="s">
        <v>107</v>
      </c>
      <c r="J28" s="2">
        <v>0</v>
      </c>
      <c r="K28" s="2">
        <v>0</v>
      </c>
      <c r="L28" s="2">
        <f t="shared" si="1"/>
        <v>0</v>
      </c>
      <c r="M28" s="2">
        <f>K28*Table132[[#This Row],[Build Quantity Unit]]</f>
        <v>0</v>
      </c>
    </row>
    <row r="29" spans="1:13" x14ac:dyDescent="0.25">
      <c r="A29" t="s">
        <v>62</v>
      </c>
      <c r="C29">
        <v>0</v>
      </c>
      <c r="D29" s="3">
        <v>0</v>
      </c>
      <c r="E29" s="3">
        <v>5</v>
      </c>
      <c r="F29">
        <f xml:space="preserve"> Table132[[#This Row],[Build Quantity Unit]]*$B$10</f>
        <v>5</v>
      </c>
      <c r="G29" s="1" t="s">
        <v>59</v>
      </c>
      <c r="H29" s="1" t="s">
        <v>60</v>
      </c>
      <c r="I29" s="1" t="s">
        <v>60</v>
      </c>
      <c r="J29" s="2">
        <v>0</v>
      </c>
      <c r="K29" s="2">
        <v>0</v>
      </c>
      <c r="L29" s="2">
        <f t="shared" si="1"/>
        <v>0</v>
      </c>
      <c r="M29" s="2">
        <f>K29*Table132[[#This Row],[Build Quantity Unit]]</f>
        <v>0</v>
      </c>
    </row>
    <row r="30" spans="1:13" x14ac:dyDescent="0.25">
      <c r="A30" t="s">
        <v>63</v>
      </c>
      <c r="C30">
        <f xml:space="preserve"> ROUNDUP(Table132[[#This Row],[Build Quantity Group]]/Table132[[#This Row],[Pack Quantity]],0)</f>
        <v>1</v>
      </c>
      <c r="D30" s="3">
        <v>100</v>
      </c>
      <c r="E30" s="3">
        <v>2</v>
      </c>
      <c r="F30">
        <f xml:space="preserve"> Table132[[#This Row],[Build Quantity Unit]]*$B$10</f>
        <v>2</v>
      </c>
      <c r="G30" s="1" t="s">
        <v>14</v>
      </c>
      <c r="H30" s="1" t="s">
        <v>64</v>
      </c>
      <c r="I30" s="1" t="s">
        <v>60</v>
      </c>
      <c r="J30" s="2">
        <v>0.99</v>
      </c>
      <c r="K30" s="2">
        <f t="shared" si="0"/>
        <v>9.8999999999999991E-3</v>
      </c>
      <c r="L30" s="2">
        <f t="shared" si="1"/>
        <v>0.99</v>
      </c>
      <c r="M30" s="2">
        <f>K30*Table132[[#This Row],[Build Quantity Unit]]</f>
        <v>1.9799999999999998E-2</v>
      </c>
    </row>
    <row r="31" spans="1:13" x14ac:dyDescent="0.25">
      <c r="A31" t="s">
        <v>65</v>
      </c>
      <c r="C31">
        <f xml:space="preserve"> ROUNDUP(Table132[[#This Row],[Build Quantity Group]]/Table132[[#This Row],[Pack Quantity]],0)</f>
        <v>1</v>
      </c>
      <c r="D31" s="3">
        <v>100</v>
      </c>
      <c r="E31" s="3">
        <v>4</v>
      </c>
      <c r="F31">
        <f xml:space="preserve"> Table132[[#This Row],[Build Quantity Unit]]*$B$10</f>
        <v>4</v>
      </c>
      <c r="G31" s="1" t="s">
        <v>15</v>
      </c>
      <c r="H31" s="1" t="s">
        <v>66</v>
      </c>
      <c r="I31" s="1" t="s">
        <v>108</v>
      </c>
      <c r="J31" s="2">
        <v>0.99</v>
      </c>
      <c r="K31" s="2">
        <f t="shared" si="0"/>
        <v>9.8999999999999991E-3</v>
      </c>
      <c r="L31" s="2">
        <f t="shared" si="1"/>
        <v>0.99</v>
      </c>
      <c r="M31" s="2">
        <f>K31*Table132[[#This Row],[Build Quantity Unit]]</f>
        <v>3.9599999999999996E-2</v>
      </c>
    </row>
    <row r="32" spans="1:13" x14ac:dyDescent="0.25">
      <c r="A32" t="s">
        <v>68</v>
      </c>
      <c r="C32">
        <f xml:space="preserve"> ROUNDUP(Table132[[#This Row],[Build Quantity Group]]/Table132[[#This Row],[Pack Quantity]],0)</f>
        <v>1</v>
      </c>
      <c r="D32" s="3">
        <v>50</v>
      </c>
      <c r="E32" s="3">
        <v>1</v>
      </c>
      <c r="F32">
        <f xml:space="preserve"> Table132[[#This Row],[Build Quantity Unit]]*$B$10</f>
        <v>1</v>
      </c>
      <c r="G32" s="1" t="s">
        <v>67</v>
      </c>
      <c r="H32" s="1" t="s">
        <v>69</v>
      </c>
      <c r="I32" s="1" t="s">
        <v>109</v>
      </c>
      <c r="J32" s="2">
        <v>0.99</v>
      </c>
      <c r="K32" s="2">
        <f t="shared" si="0"/>
        <v>1.9799999999999998E-2</v>
      </c>
      <c r="L32" s="2">
        <f t="shared" si="1"/>
        <v>0.99</v>
      </c>
      <c r="M32" s="2">
        <f>K32*Table132[[#This Row],[Build Quantity Unit]]</f>
        <v>1.9799999999999998E-2</v>
      </c>
    </row>
    <row r="33" spans="1:13" x14ac:dyDescent="0.25">
      <c r="A33" t="s">
        <v>71</v>
      </c>
      <c r="C33">
        <f xml:space="preserve"> ROUNDUP(Table132[[#This Row],[Build Quantity Group]]/Table132[[#This Row],[Pack Quantity]],0)</f>
        <v>1</v>
      </c>
      <c r="D33" s="3">
        <v>1</v>
      </c>
      <c r="E33" s="3">
        <v>1</v>
      </c>
      <c r="F33">
        <f xml:space="preserve"> Table132[[#This Row],[Build Quantity Unit]]*$B$10</f>
        <v>1</v>
      </c>
      <c r="G33" s="1" t="s">
        <v>72</v>
      </c>
      <c r="H33" s="1" t="s">
        <v>73</v>
      </c>
      <c r="I33" s="1" t="s">
        <v>110</v>
      </c>
      <c r="J33" s="2"/>
      <c r="K33" s="2">
        <f t="shared" si="0"/>
        <v>0</v>
      </c>
      <c r="L33" s="2">
        <f t="shared" si="1"/>
        <v>0</v>
      </c>
      <c r="M33" s="2">
        <f>K33*Table132[[#This Row],[Build Quantity Unit]]</f>
        <v>0</v>
      </c>
    </row>
    <row r="34" spans="1:13" x14ac:dyDescent="0.25">
      <c r="A34" t="s">
        <v>70</v>
      </c>
      <c r="C34">
        <v>0</v>
      </c>
      <c r="D34" s="3">
        <v>0</v>
      </c>
      <c r="E34" s="3">
        <v>3</v>
      </c>
      <c r="F34">
        <f xml:space="preserve"> Table132[[#This Row],[Build Quantity Unit]]*$B$10</f>
        <v>3</v>
      </c>
      <c r="G34" s="1" t="s">
        <v>59</v>
      </c>
      <c r="H34" s="1" t="s">
        <v>60</v>
      </c>
      <c r="I34" s="1" t="s">
        <v>111</v>
      </c>
      <c r="J34" s="2">
        <v>0</v>
      </c>
      <c r="K34" s="2">
        <v>0</v>
      </c>
      <c r="L34" s="2">
        <f t="shared" si="1"/>
        <v>0</v>
      </c>
      <c r="M34" s="2">
        <f>K34*Table132[[#This Row],[Build Quantity Unit]]</f>
        <v>0</v>
      </c>
    </row>
    <row r="35" spans="1:13" x14ac:dyDescent="0.25">
      <c r="A35" t="s">
        <v>75</v>
      </c>
      <c r="C35">
        <f xml:space="preserve"> ROUNDUP(Table132[[#This Row],[Build Quantity Group]]/Table132[[#This Row],[Pack Quantity]],0)</f>
        <v>1</v>
      </c>
      <c r="D35" s="3">
        <v>1</v>
      </c>
      <c r="E35" s="3">
        <v>1</v>
      </c>
      <c r="F35">
        <f xml:space="preserve"> Table132[[#This Row],[Build Quantity Unit]]*$B$10</f>
        <v>1</v>
      </c>
      <c r="G35" s="1" t="s">
        <v>74</v>
      </c>
      <c r="H35" s="1" t="s">
        <v>76</v>
      </c>
      <c r="I35" s="1" t="s">
        <v>60</v>
      </c>
      <c r="J35" s="2">
        <v>0.99</v>
      </c>
      <c r="K35" s="2">
        <f t="shared" si="0"/>
        <v>0.99</v>
      </c>
      <c r="L35" s="2">
        <f t="shared" si="1"/>
        <v>0.99</v>
      </c>
      <c r="M35" s="2">
        <f>K35*Table132[[#This Row],[Build Quantity Unit]]</f>
        <v>0.99</v>
      </c>
    </row>
    <row r="36" spans="1:13" x14ac:dyDescent="0.25">
      <c r="G36" s="1"/>
      <c r="H36" s="1"/>
      <c r="I36" s="1" t="s">
        <v>112</v>
      </c>
      <c r="J36" s="2"/>
      <c r="K36" s="2"/>
      <c r="L36" s="2"/>
      <c r="M36" s="2"/>
    </row>
    <row r="37" spans="1:13" ht="30" x14ac:dyDescent="0.25">
      <c r="A37" s="24" t="s">
        <v>85</v>
      </c>
      <c r="I37" s="1"/>
      <c r="J37" s="2"/>
      <c r="K37" s="19" t="s">
        <v>6</v>
      </c>
      <c r="L37" s="19">
        <f>SUM(L13:L35)</f>
        <v>36.82</v>
      </c>
      <c r="M37" s="19">
        <f>SUM(M13:M35)</f>
        <v>20.362899999999993</v>
      </c>
    </row>
  </sheetData>
  <mergeCells count="1">
    <mergeCell ref="D2:F10"/>
  </mergeCells>
  <hyperlinks>
    <hyperlink ref="G30" r:id="rId1"/>
    <hyperlink ref="G15" r:id="rId2"/>
    <hyperlink ref="G31" r:id="rId3"/>
    <hyperlink ref="G13" r:id="rId4"/>
    <hyperlink ref="H13" r:id="rId5" display="http://www.ebay.com/usr/satisfyelectronics"/>
    <hyperlink ref="G14" r:id="rId6"/>
    <hyperlink ref="H14" r:id="rId7" display="http://www.ebay.com/usr/eawakening"/>
    <hyperlink ref="H15" r:id="rId8" display="http://www.ebay.com/usr/modulefans?_trksid=p2047675.l2559"/>
    <hyperlink ref="H17" r:id="rId9" display="http://www.ebay.com/usr/robothome?_trksid=p2047675.l2559"/>
    <hyperlink ref="H16" r:id="rId10" display="http://www.ebay.com/usr/shenglongsi?_trksid=p2047675.l2559"/>
    <hyperlink ref="B2" r:id="rId11" display="http://www.vertex42.com/ExcelTemplates/free-timesheet-template.html"/>
    <hyperlink ref="H18" r:id="rId12" display="http://www.ebay.com/usr/colorfulplace888?_trksid=p2047675.l2559"/>
    <hyperlink ref="G19" r:id="rId13"/>
    <hyperlink ref="H19" r:id="rId14" display="http://www.ebay.com/usr/ecamonline2012?_trksid=p2047675.l2559"/>
    <hyperlink ref="G21" r:id="rId15"/>
    <hyperlink ref="H21" r:id="rId16" display="http://www.ebay.com/usr/sgbyincons?_trksid=p2047675.l2559"/>
    <hyperlink ref="G22" r:id="rId17"/>
    <hyperlink ref="H22" r:id="rId18" display="http://www.ebay.com/usr/artkatop?_trksid=p2047675.l2559"/>
    <hyperlink ref="H23" r:id="rId19" display="http://www.ebay.com/usr/satisfyelectronics?_trksid=p2047675.l2559"/>
    <hyperlink ref="H24" r:id="rId20" display="http://www.ebay.com/usr/survy2014?_trksid=p2047675.l2559"/>
    <hyperlink ref="H25" r:id="rId21" display="http://www.ebay.com/usr/whymind?_trksid=p2047675.l2559"/>
    <hyperlink ref="H26" r:id="rId22" display="http://www.ebay.com/usr/survy2014?_trksid=p2047675.l2559"/>
    <hyperlink ref="H27" r:id="rId23" display="http://www.ebay.com/usr/superiorsell2014?_trksid=p2047675.l2559"/>
    <hyperlink ref="H30" r:id="rId24" display="http://www.ebay.com/usr/e-fashion365?_trksid=p2047675.l2559"/>
    <hyperlink ref="H31" r:id="rId25" display="http://www.ebay.com/usr/cnfishwholesaler?_trksid=p2047675.l2559"/>
    <hyperlink ref="H32" r:id="rId26" display="http://www.ebay.com/usr/czb6721960?_trksid=p2047675.l2559"/>
    <hyperlink ref="H33" r:id="rId27" display="http://www.ebay.com/usr/luckapen?_trksid=p2047675.l2559"/>
    <hyperlink ref="H35" r:id="rId28" display="http://www.ebay.com/usr/chenxiang9716?_trksid=p2047675.l2559"/>
    <hyperlink ref="H20" r:id="rId29" display="http://www.ebay.com/usr/edeal8?_trksid=p2047675.l2559"/>
  </hyperlinks>
  <pageMargins left="0.7" right="0.7" top="0.75" bottom="0.75" header="0.3" footer="0.3"/>
  <pageSetup orientation="portrait" r:id="rId30"/>
  <drawing r:id="rId31"/>
  <tableParts count="1">
    <tablePart r:id="rId3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zoomScaleNormal="100" workbookViewId="0">
      <selection activeCell="A5" sqref="A5"/>
    </sheetView>
  </sheetViews>
  <sheetFormatPr defaultRowHeight="15" x14ac:dyDescent="0.25"/>
  <cols>
    <col min="1" max="1" width="77.5703125" bestFit="1" customWidth="1"/>
    <col min="2" max="2" width="10.7109375" bestFit="1" customWidth="1"/>
    <col min="3" max="3" width="16.42578125" customWidth="1"/>
    <col min="4" max="4" width="15.28515625" customWidth="1"/>
    <col min="5" max="5" width="20.5703125" bestFit="1" customWidth="1"/>
    <col min="6" max="6" width="22.28515625" bestFit="1" customWidth="1"/>
    <col min="7" max="7" width="36.28515625" customWidth="1"/>
    <col min="8" max="8" width="17" bestFit="1" customWidth="1"/>
    <col min="9" max="9" width="26.140625" bestFit="1" customWidth="1"/>
    <col min="10" max="10" width="12.140625" customWidth="1"/>
    <col min="11" max="11" width="11.140625" customWidth="1"/>
    <col min="12" max="12" width="12.5703125" customWidth="1"/>
    <col min="13" max="13" width="22.140625" customWidth="1"/>
  </cols>
  <sheetData>
    <row r="1" spans="1:14" ht="27" x14ac:dyDescent="0.25">
      <c r="A1" s="18" t="s">
        <v>120</v>
      </c>
      <c r="B1" s="4"/>
      <c r="C1" s="7"/>
      <c r="D1" s="4"/>
      <c r="E1" s="4"/>
      <c r="F1" s="7"/>
      <c r="G1" s="7"/>
      <c r="H1" s="7"/>
      <c r="I1" s="7"/>
      <c r="J1" s="7"/>
      <c r="K1" s="7"/>
      <c r="L1" s="7"/>
      <c r="M1" s="4"/>
      <c r="N1" s="6"/>
    </row>
    <row r="2" spans="1:14" x14ac:dyDescent="0.25">
      <c r="A2" s="6"/>
      <c r="B2" s="4"/>
      <c r="C2" s="4"/>
      <c r="D2" s="27"/>
      <c r="E2" s="27"/>
      <c r="F2" s="28"/>
      <c r="G2" s="6"/>
      <c r="H2" s="6"/>
      <c r="I2" s="6"/>
      <c r="J2" s="8"/>
      <c r="K2" s="6"/>
      <c r="L2" s="4"/>
      <c r="M2" s="4"/>
      <c r="N2" s="8"/>
    </row>
    <row r="3" spans="1:14" x14ac:dyDescent="0.25">
      <c r="A3" s="11" t="s">
        <v>32</v>
      </c>
      <c r="B3" t="s">
        <v>120</v>
      </c>
      <c r="C3" s="12"/>
      <c r="D3" s="28"/>
      <c r="E3" s="28"/>
      <c r="F3" s="28"/>
      <c r="G3" s="6"/>
      <c r="H3" s="6"/>
      <c r="I3" s="6"/>
      <c r="J3" s="9"/>
      <c r="K3" s="6"/>
      <c r="L3" s="4"/>
      <c r="M3" s="4"/>
      <c r="N3" s="10"/>
    </row>
    <row r="4" spans="1:14" x14ac:dyDescent="0.25">
      <c r="A4" s="13" t="s">
        <v>33</v>
      </c>
      <c r="B4" s="26">
        <v>1</v>
      </c>
      <c r="C4" s="14"/>
      <c r="D4" s="28"/>
      <c r="E4" s="28"/>
      <c r="F4" s="28"/>
      <c r="G4" s="6"/>
      <c r="H4" s="6"/>
      <c r="I4" s="6"/>
      <c r="J4" s="6"/>
      <c r="K4" s="6"/>
      <c r="L4" s="4"/>
      <c r="M4" s="4"/>
      <c r="N4" s="6"/>
    </row>
    <row r="5" spans="1:14" x14ac:dyDescent="0.25">
      <c r="A5" s="13" t="s">
        <v>116</v>
      </c>
      <c r="B5" s="26" t="s">
        <v>119</v>
      </c>
      <c r="C5" s="14"/>
      <c r="D5" s="28"/>
      <c r="E5" s="28"/>
      <c r="F5" s="28"/>
      <c r="G5" s="6"/>
      <c r="H5" s="6"/>
      <c r="I5" s="6"/>
      <c r="J5" s="6"/>
      <c r="K5" s="6"/>
      <c r="L5" s="4"/>
      <c r="M5" s="4"/>
      <c r="N5" s="6"/>
    </row>
    <row r="6" spans="1:14" x14ac:dyDescent="0.25">
      <c r="A6" s="13" t="s">
        <v>34</v>
      </c>
      <c r="B6">
        <f>SUM(F13:F34)</f>
        <v>75</v>
      </c>
      <c r="C6" s="15"/>
      <c r="D6" s="28"/>
      <c r="E6" s="28"/>
      <c r="F6" s="28"/>
      <c r="G6" s="5"/>
      <c r="H6" s="5"/>
      <c r="I6" s="5"/>
      <c r="J6" s="6"/>
      <c r="K6" s="5"/>
      <c r="L6" s="5"/>
      <c r="M6" s="4"/>
      <c r="N6" s="6"/>
    </row>
    <row r="7" spans="1:14" x14ac:dyDescent="0.25">
      <c r="A7" s="16" t="s">
        <v>77</v>
      </c>
      <c r="B7" s="2">
        <f>L37</f>
        <v>32.739999999999988</v>
      </c>
      <c r="C7" s="17"/>
      <c r="D7" s="28"/>
      <c r="E7" s="28"/>
      <c r="F7" s="28"/>
      <c r="G7" s="5"/>
      <c r="H7" s="5"/>
      <c r="I7" s="5"/>
      <c r="J7" s="6"/>
      <c r="K7" s="5"/>
      <c r="L7" s="5"/>
      <c r="M7" s="4"/>
      <c r="N7" s="6"/>
    </row>
    <row r="8" spans="1:14" x14ac:dyDescent="0.25">
      <c r="A8" s="21" t="s">
        <v>78</v>
      </c>
      <c r="B8" s="2">
        <f>B7/B10</f>
        <v>32.739999999999988</v>
      </c>
      <c r="C8" s="22"/>
      <c r="D8" s="28"/>
      <c r="E8" s="28"/>
      <c r="F8" s="28"/>
      <c r="G8" s="5"/>
      <c r="H8" s="5"/>
      <c r="I8" s="5"/>
      <c r="J8" s="6"/>
      <c r="K8" s="5"/>
      <c r="L8" s="5"/>
      <c r="M8" s="4"/>
      <c r="N8" s="6"/>
    </row>
    <row r="9" spans="1:14" x14ac:dyDescent="0.25">
      <c r="A9" s="21"/>
      <c r="B9" s="2"/>
      <c r="C9" s="22"/>
      <c r="D9" s="28"/>
      <c r="E9" s="28"/>
      <c r="F9" s="28"/>
      <c r="G9" s="5"/>
      <c r="H9" s="5"/>
      <c r="I9" s="5"/>
      <c r="J9" s="6"/>
      <c r="K9" s="5"/>
      <c r="L9" s="5"/>
      <c r="M9" s="4"/>
      <c r="N9" s="6"/>
    </row>
    <row r="10" spans="1:14" x14ac:dyDescent="0.25">
      <c r="A10" s="23" t="s">
        <v>79</v>
      </c>
      <c r="B10">
        <v>1</v>
      </c>
      <c r="D10" s="28"/>
      <c r="E10" s="28"/>
      <c r="F10" s="28"/>
    </row>
    <row r="12" spans="1:14" x14ac:dyDescent="0.25">
      <c r="A12" s="20" t="s">
        <v>29</v>
      </c>
      <c r="B12" t="s">
        <v>31</v>
      </c>
      <c r="C12" t="s">
        <v>28</v>
      </c>
      <c r="D12" t="s">
        <v>30</v>
      </c>
      <c r="E12" t="s">
        <v>80</v>
      </c>
      <c r="F12" t="s">
        <v>81</v>
      </c>
      <c r="G12" t="s">
        <v>0</v>
      </c>
      <c r="H12" t="s">
        <v>35</v>
      </c>
      <c r="I12" t="s">
        <v>88</v>
      </c>
      <c r="J12" t="s">
        <v>1</v>
      </c>
      <c r="K12" t="s">
        <v>2</v>
      </c>
      <c r="L12" t="s">
        <v>36</v>
      </c>
      <c r="M12" t="s">
        <v>37</v>
      </c>
    </row>
    <row r="13" spans="1:14" x14ac:dyDescent="0.25">
      <c r="A13" t="s">
        <v>24</v>
      </c>
      <c r="C13">
        <f xml:space="preserve"> ROUNDUP(Table1324[[#This Row],[Build Quantity Group]]/Table1324[[#This Row],[Pack Quantity]],0)</f>
        <v>1</v>
      </c>
      <c r="D13" s="3">
        <v>1</v>
      </c>
      <c r="E13" s="3">
        <v>1</v>
      </c>
      <c r="F13">
        <f xml:space="preserve"> Table1324[[#This Row],[Build Quantity Unit]]*$B$10</f>
        <v>1</v>
      </c>
      <c r="G13" s="1" t="s">
        <v>7</v>
      </c>
      <c r="H13" s="1" t="s">
        <v>16</v>
      </c>
      <c r="I13" s="1" t="s">
        <v>89</v>
      </c>
      <c r="J13" s="2">
        <v>2.88</v>
      </c>
      <c r="K13" s="2">
        <f>J13/D13</f>
        <v>2.88</v>
      </c>
      <c r="L13" s="2">
        <f>J13*C13</f>
        <v>2.88</v>
      </c>
      <c r="M13" s="2">
        <f>K13*Table1324[[#This Row],[Build Quantity Unit]]</f>
        <v>2.88</v>
      </c>
    </row>
    <row r="14" spans="1:14" x14ac:dyDescent="0.25">
      <c r="A14" t="s">
        <v>25</v>
      </c>
      <c r="C14">
        <f xml:space="preserve"> ROUNDUP(Table1324[[#This Row],[Build Quantity Group]]/Table1324[[#This Row],[Pack Quantity]],0)</f>
        <v>1</v>
      </c>
      <c r="D14" s="3">
        <v>1</v>
      </c>
      <c r="E14" s="3">
        <v>1</v>
      </c>
      <c r="F14">
        <f xml:space="preserve"> Table1324[[#This Row],[Build Quantity Unit]]*$B$10</f>
        <v>1</v>
      </c>
      <c r="G14" s="1" t="s">
        <v>5</v>
      </c>
      <c r="H14" s="1" t="s">
        <v>17</v>
      </c>
      <c r="I14" s="1" t="s">
        <v>90</v>
      </c>
      <c r="J14" s="2">
        <v>1.99</v>
      </c>
      <c r="K14" s="2">
        <f t="shared" ref="K14:K35" si="0">J14/D14</f>
        <v>1.99</v>
      </c>
      <c r="L14" s="2">
        <f t="shared" ref="L14:L35" si="1">J14*C14</f>
        <v>1.99</v>
      </c>
      <c r="M14" s="2">
        <f>K14*Table1324[[#This Row],[Build Quantity Unit]]</f>
        <v>1.99</v>
      </c>
    </row>
    <row r="15" spans="1:14" x14ac:dyDescent="0.25">
      <c r="A15" t="s">
        <v>26</v>
      </c>
      <c r="C15">
        <f xml:space="preserve"> ROUNDUP(Table1324[[#This Row],[Build Quantity Group]]/Table1324[[#This Row],[Pack Quantity]],0)</f>
        <v>1</v>
      </c>
      <c r="D15" s="3">
        <v>5</v>
      </c>
      <c r="E15" s="3">
        <v>5</v>
      </c>
      <c r="F15">
        <f xml:space="preserve"> Table1324[[#This Row],[Build Quantity Unit]]*$B$10</f>
        <v>5</v>
      </c>
      <c r="G15" s="1" t="s">
        <v>12</v>
      </c>
      <c r="H15" s="1" t="s">
        <v>18</v>
      </c>
      <c r="I15" s="1" t="s">
        <v>91</v>
      </c>
      <c r="J15" s="2">
        <v>2.35</v>
      </c>
      <c r="K15" s="2">
        <f t="shared" si="0"/>
        <v>0.47000000000000003</v>
      </c>
      <c r="L15" s="2">
        <f t="shared" si="1"/>
        <v>2.35</v>
      </c>
      <c r="M15" s="2">
        <f>K15*Table1324[[#This Row],[Build Quantity Unit]]</f>
        <v>2.35</v>
      </c>
    </row>
    <row r="16" spans="1:14" x14ac:dyDescent="0.25">
      <c r="A16" t="s">
        <v>38</v>
      </c>
      <c r="B16" s="25" t="s">
        <v>87</v>
      </c>
      <c r="C16">
        <f xml:space="preserve"> ROUNDUP(Table1324[[#This Row],[Build Quantity Group]]/Table1324[[#This Row],[Pack Quantity]],0)</f>
        <v>2</v>
      </c>
      <c r="D16" s="3">
        <v>1</v>
      </c>
      <c r="E16" s="3">
        <v>2</v>
      </c>
      <c r="F16">
        <f xml:space="preserve"> Table1324[[#This Row],[Build Quantity Unit]]*$B$10</f>
        <v>2</v>
      </c>
      <c r="G16" s="1" t="s">
        <v>20</v>
      </c>
      <c r="H16" s="1" t="s">
        <v>23</v>
      </c>
      <c r="I16" s="1" t="s">
        <v>92</v>
      </c>
      <c r="J16" s="2">
        <v>1.36</v>
      </c>
      <c r="K16" s="2">
        <f t="shared" si="0"/>
        <v>1.36</v>
      </c>
      <c r="L16" s="2">
        <f t="shared" si="1"/>
        <v>2.72</v>
      </c>
      <c r="M16" s="2">
        <f>K16*Table1324[[#This Row],[Build Quantity Unit]]</f>
        <v>2.72</v>
      </c>
    </row>
    <row r="17" spans="1:13" x14ac:dyDescent="0.25">
      <c r="A17" t="s">
        <v>39</v>
      </c>
      <c r="C17">
        <f xml:space="preserve"> ROUNDUP(Table1324[[#This Row],[Build Quantity Group]]/Table1324[[#This Row],[Pack Quantity]],0)</f>
        <v>1</v>
      </c>
      <c r="D17" s="3">
        <v>10</v>
      </c>
      <c r="E17" s="3">
        <v>2</v>
      </c>
      <c r="F17">
        <f xml:space="preserve"> Table1324[[#This Row],[Build Quantity Unit]]*$B$10</f>
        <v>2</v>
      </c>
      <c r="G17" s="1" t="s">
        <v>21</v>
      </c>
      <c r="H17" s="1" t="s">
        <v>22</v>
      </c>
      <c r="I17" s="1" t="s">
        <v>93</v>
      </c>
      <c r="J17" s="2">
        <v>2.0499999999999998</v>
      </c>
      <c r="K17" s="2">
        <f t="shared" si="0"/>
        <v>0.20499999999999999</v>
      </c>
      <c r="L17" s="2">
        <f t="shared" si="1"/>
        <v>2.0499999999999998</v>
      </c>
      <c r="M17" s="2">
        <f>K17*Table1324[[#This Row],[Build Quantity Unit]]</f>
        <v>0.41</v>
      </c>
    </row>
    <row r="18" spans="1:13" x14ac:dyDescent="0.25">
      <c r="A18" t="s">
        <v>40</v>
      </c>
      <c r="C18">
        <f xml:space="preserve"> ROUNDUP(Table1324[[#This Row],[Build Quantity Group]]/Table1324[[#This Row],[Pack Quantity]],0)</f>
        <v>1</v>
      </c>
      <c r="D18" s="3">
        <v>50</v>
      </c>
      <c r="E18" s="3">
        <v>3</v>
      </c>
      <c r="F18">
        <f xml:space="preserve"> Table1324[[#This Row],[Build Quantity Unit]]*$B$10</f>
        <v>3</v>
      </c>
      <c r="G18" s="1" t="s">
        <v>8</v>
      </c>
      <c r="H18" s="1" t="s">
        <v>41</v>
      </c>
      <c r="I18" s="1" t="s">
        <v>94</v>
      </c>
      <c r="J18" s="2">
        <v>4.5</v>
      </c>
      <c r="K18" s="2">
        <f t="shared" si="0"/>
        <v>0.09</v>
      </c>
      <c r="L18" s="2">
        <f t="shared" si="1"/>
        <v>4.5</v>
      </c>
      <c r="M18" s="2">
        <f>K18*Table1324[[#This Row],[Build Quantity Unit]]</f>
        <v>0.27</v>
      </c>
    </row>
    <row r="19" spans="1:13" x14ac:dyDescent="0.25">
      <c r="A19" t="s">
        <v>42</v>
      </c>
      <c r="C19">
        <f xml:space="preserve"> ROUNDUP(Table1324[[#This Row],[Build Quantity Group]]/Table1324[[#This Row],[Pack Quantity]],0)</f>
        <v>1</v>
      </c>
      <c r="D19" s="3">
        <v>100</v>
      </c>
      <c r="E19" s="3">
        <v>3</v>
      </c>
      <c r="F19">
        <f xml:space="preserve"> Table1324[[#This Row],[Build Quantity Unit]]*$B$10</f>
        <v>3</v>
      </c>
      <c r="G19" s="1" t="s">
        <v>9</v>
      </c>
      <c r="H19" s="1" t="s">
        <v>43</v>
      </c>
      <c r="I19" s="1" t="s">
        <v>95</v>
      </c>
      <c r="J19" s="2">
        <v>1.68</v>
      </c>
      <c r="K19" s="2">
        <f t="shared" si="0"/>
        <v>1.6799999999999999E-2</v>
      </c>
      <c r="L19" s="2">
        <f t="shared" si="1"/>
        <v>1.68</v>
      </c>
      <c r="M19" s="2">
        <f>K19*Table1324[[#This Row],[Build Quantity Unit]]</f>
        <v>5.04E-2</v>
      </c>
    </row>
    <row r="20" spans="1:13" x14ac:dyDescent="0.25">
      <c r="A20" t="s">
        <v>3</v>
      </c>
      <c r="C20">
        <f xml:space="preserve"> ROUNDUP(Table1324[[#This Row],[Build Quantity Group]]/Table1324[[#This Row],[Pack Quantity]],0)</f>
        <v>1</v>
      </c>
      <c r="D20" s="3">
        <v>1</v>
      </c>
      <c r="E20" s="3">
        <v>1</v>
      </c>
      <c r="F20">
        <f xml:space="preserve"> Table1324[[#This Row],[Build Quantity Unit]]*$B$10</f>
        <v>1</v>
      </c>
      <c r="G20" s="1" t="s">
        <v>83</v>
      </c>
      <c r="H20" s="1" t="s">
        <v>82</v>
      </c>
      <c r="I20" s="1" t="s">
        <v>96</v>
      </c>
      <c r="J20" s="2">
        <v>0.75</v>
      </c>
      <c r="K20" s="2">
        <f t="shared" si="0"/>
        <v>0.75</v>
      </c>
      <c r="L20" s="2">
        <f t="shared" si="1"/>
        <v>0.75</v>
      </c>
      <c r="M20" s="2">
        <f>K20*Table1324[[#This Row],[Build Quantity Unit]]</f>
        <v>0.75</v>
      </c>
    </row>
    <row r="21" spans="1:13" x14ac:dyDescent="0.25">
      <c r="A21" t="s">
        <v>48</v>
      </c>
      <c r="C21">
        <f xml:space="preserve"> ROUNDUP(Table1324[[#This Row],[Build Quantity Group]]/Table1324[[#This Row],[Pack Quantity]],0)</f>
        <v>1</v>
      </c>
      <c r="D21" s="3">
        <v>1</v>
      </c>
      <c r="E21" s="3">
        <v>1</v>
      </c>
      <c r="F21">
        <f xml:space="preserve"> Table1324[[#This Row],[Build Quantity Unit]]*$B$10</f>
        <v>1</v>
      </c>
      <c r="G21" s="1" t="s">
        <v>46</v>
      </c>
      <c r="H21" s="1" t="s">
        <v>47</v>
      </c>
      <c r="I21" s="1" t="s">
        <v>97</v>
      </c>
      <c r="J21" s="2">
        <v>1.1200000000000001</v>
      </c>
      <c r="K21" s="2">
        <f>J21/D21</f>
        <v>1.1200000000000001</v>
      </c>
      <c r="L21" s="2">
        <f t="shared" si="1"/>
        <v>1.1200000000000001</v>
      </c>
      <c r="M21" s="2">
        <f>K21*Table1324[[#This Row],[Build Quantity Unit]]</f>
        <v>1.1200000000000001</v>
      </c>
    </row>
    <row r="22" spans="1:13" x14ac:dyDescent="0.25">
      <c r="A22" t="s">
        <v>49</v>
      </c>
      <c r="C22">
        <f xml:space="preserve"> ROUNDUP(Table1324[[#This Row],[Build Quantity Group]]/Table1324[[#This Row],[Pack Quantity]],0)</f>
        <v>1</v>
      </c>
      <c r="D22" s="3">
        <v>50</v>
      </c>
      <c r="E22" s="3">
        <v>10</v>
      </c>
      <c r="F22">
        <f xml:space="preserve"> Table1324[[#This Row],[Build Quantity Unit]]*$B$10</f>
        <v>10</v>
      </c>
      <c r="G22" s="1" t="s">
        <v>10</v>
      </c>
      <c r="H22" s="1" t="s">
        <v>50</v>
      </c>
      <c r="I22" s="1" t="s">
        <v>98</v>
      </c>
      <c r="J22" s="2">
        <v>1.49</v>
      </c>
      <c r="K22" s="2">
        <f t="shared" si="0"/>
        <v>2.98E-2</v>
      </c>
      <c r="L22" s="2">
        <f t="shared" si="1"/>
        <v>1.49</v>
      </c>
      <c r="M22" s="2">
        <f>K22*Table1324[[#This Row],[Build Quantity Unit]]</f>
        <v>0.29799999999999999</v>
      </c>
    </row>
    <row r="23" spans="1:13" x14ac:dyDescent="0.25">
      <c r="A23" t="s">
        <v>115</v>
      </c>
      <c r="C23">
        <f xml:space="preserve"> ROUNDUP(Table1324[[#This Row],[Build Quantity Group]]/Table1324[[#This Row],[Pack Quantity]],0)</f>
        <v>1</v>
      </c>
      <c r="D23" s="3">
        <v>100</v>
      </c>
      <c r="E23" s="3">
        <v>4</v>
      </c>
      <c r="F23">
        <f xml:space="preserve"> Table1324[[#This Row],[Build Quantity Unit]]*$B$10</f>
        <v>4</v>
      </c>
      <c r="G23" s="1" t="s">
        <v>51</v>
      </c>
      <c r="H23" s="1" t="s">
        <v>16</v>
      </c>
      <c r="I23" s="1" t="s">
        <v>99</v>
      </c>
      <c r="J23" s="2">
        <v>0.99</v>
      </c>
      <c r="K23" s="2">
        <f t="shared" si="0"/>
        <v>9.8999999999999991E-3</v>
      </c>
      <c r="L23" s="2">
        <f t="shared" si="1"/>
        <v>0.99</v>
      </c>
      <c r="M23" s="2">
        <f>K23*Table1324[[#This Row],[Build Quantity Unit]]</f>
        <v>3.9599999999999996E-2</v>
      </c>
    </row>
    <row r="24" spans="1:13" x14ac:dyDescent="0.25">
      <c r="A24" t="s">
        <v>114</v>
      </c>
      <c r="C24">
        <f xml:space="preserve"> ROUNDUP(Table1324[[#This Row],[Build Quantity Group]]/Table1324[[#This Row],[Pack Quantity]],0)</f>
        <v>1</v>
      </c>
      <c r="D24" s="3">
        <v>100</v>
      </c>
      <c r="E24" s="3">
        <v>2</v>
      </c>
      <c r="F24">
        <f xml:space="preserve"> Table1324[[#This Row],[Build Quantity Unit]]*$B$10</f>
        <v>2</v>
      </c>
      <c r="G24" s="1" t="s">
        <v>52</v>
      </c>
      <c r="H24" s="1" t="s">
        <v>53</v>
      </c>
      <c r="I24" s="1" t="s">
        <v>105</v>
      </c>
      <c r="J24" s="2">
        <v>0.99</v>
      </c>
      <c r="K24" s="2">
        <f t="shared" si="0"/>
        <v>9.8999999999999991E-3</v>
      </c>
      <c r="L24" s="2">
        <f t="shared" si="1"/>
        <v>0.99</v>
      </c>
      <c r="M24" s="2">
        <f>K24*Table1324[[#This Row],[Build Quantity Unit]]</f>
        <v>1.9799999999999998E-2</v>
      </c>
    </row>
    <row r="25" spans="1:13" x14ac:dyDescent="0.25">
      <c r="A25" t="s">
        <v>113</v>
      </c>
      <c r="C25">
        <f xml:space="preserve"> ROUNDUP(Table1324[[#This Row],[Build Quantity Group]]/Table1324[[#This Row],[Pack Quantity]],0)</f>
        <v>1</v>
      </c>
      <c r="D25" s="3">
        <v>100</v>
      </c>
      <c r="E25" s="3">
        <v>1</v>
      </c>
      <c r="F25">
        <f xml:space="preserve"> Table1324[[#This Row],[Build Quantity Unit]]*$B$10</f>
        <v>1</v>
      </c>
      <c r="G25" s="1" t="s">
        <v>11</v>
      </c>
      <c r="H25" s="1" t="s">
        <v>54</v>
      </c>
      <c r="I25" s="1" t="s">
        <v>104</v>
      </c>
      <c r="J25" s="2">
        <v>0.99</v>
      </c>
      <c r="K25" s="2">
        <f t="shared" si="0"/>
        <v>9.8999999999999991E-3</v>
      </c>
      <c r="L25" s="2">
        <f t="shared" si="1"/>
        <v>0.99</v>
      </c>
      <c r="M25" s="2">
        <f>K25*Table1324[[#This Row],[Build Quantity Unit]]</f>
        <v>9.8999999999999991E-3</v>
      </c>
    </row>
    <row r="26" spans="1:13" x14ac:dyDescent="0.25">
      <c r="A26" t="s">
        <v>56</v>
      </c>
      <c r="C26">
        <f xml:space="preserve"> ROUNDUP(Table1324[[#This Row],[Build Quantity Group]]/Table1324[[#This Row],[Pack Quantity]],0)</f>
        <v>1</v>
      </c>
      <c r="D26" s="3">
        <v>1</v>
      </c>
      <c r="E26" s="3">
        <v>1</v>
      </c>
      <c r="F26">
        <f xml:space="preserve"> Table1324[[#This Row],[Build Quantity Unit]]*$B$10</f>
        <v>1</v>
      </c>
      <c r="G26" s="1" t="s">
        <v>55</v>
      </c>
      <c r="H26" s="1" t="s">
        <v>53</v>
      </c>
      <c r="I26" s="1" t="s">
        <v>103</v>
      </c>
      <c r="J26" s="2">
        <v>0.99</v>
      </c>
      <c r="K26" s="2">
        <f t="shared" si="0"/>
        <v>0.99</v>
      </c>
      <c r="L26" s="2">
        <f t="shared" si="1"/>
        <v>0.99</v>
      </c>
      <c r="M26" s="2">
        <f>K26*Table1324[[#This Row],[Build Quantity Unit]]</f>
        <v>0.99</v>
      </c>
    </row>
    <row r="27" spans="1:13" x14ac:dyDescent="0.25">
      <c r="A27" t="s">
        <v>57</v>
      </c>
      <c r="C27">
        <f xml:space="preserve"> ROUNDUP(Table1324[[#This Row],[Build Quantity Group]]/Table1324[[#This Row],[Pack Quantity]],0)</f>
        <v>1</v>
      </c>
      <c r="D27" s="3">
        <v>50</v>
      </c>
      <c r="E27" s="3">
        <v>20</v>
      </c>
      <c r="F27">
        <f xml:space="preserve"> Table1324[[#This Row],[Build Quantity Unit]]*$B$10</f>
        <v>20</v>
      </c>
      <c r="G27" s="1" t="s">
        <v>13</v>
      </c>
      <c r="H27" s="1" t="s">
        <v>58</v>
      </c>
      <c r="I27" s="1" t="s">
        <v>106</v>
      </c>
      <c r="J27" s="2">
        <v>3.29</v>
      </c>
      <c r="K27" s="2">
        <f t="shared" si="0"/>
        <v>6.5799999999999997E-2</v>
      </c>
      <c r="L27" s="2">
        <f>J27*C27</f>
        <v>3.29</v>
      </c>
      <c r="M27" s="2">
        <f>K27*Table1324[[#This Row],[Build Quantity Unit]]</f>
        <v>1.3159999999999998</v>
      </c>
    </row>
    <row r="28" spans="1:13" x14ac:dyDescent="0.25">
      <c r="A28" t="s">
        <v>61</v>
      </c>
      <c r="C28">
        <v>0</v>
      </c>
      <c r="D28" s="3">
        <v>0</v>
      </c>
      <c r="E28" s="3">
        <v>2</v>
      </c>
      <c r="F28">
        <f xml:space="preserve"> Table1324[[#This Row],[Build Quantity Unit]]*$B$10</f>
        <v>2</v>
      </c>
      <c r="G28" s="1" t="s">
        <v>59</v>
      </c>
      <c r="H28" s="1" t="s">
        <v>60</v>
      </c>
      <c r="I28" s="1" t="s">
        <v>107</v>
      </c>
      <c r="J28" s="2">
        <v>0</v>
      </c>
      <c r="K28" s="2">
        <v>0</v>
      </c>
      <c r="L28" s="2">
        <f t="shared" si="1"/>
        <v>0</v>
      </c>
      <c r="M28" s="2">
        <f>K28*Table1324[[#This Row],[Build Quantity Unit]]</f>
        <v>0</v>
      </c>
    </row>
    <row r="29" spans="1:13" x14ac:dyDescent="0.25">
      <c r="A29" t="s">
        <v>62</v>
      </c>
      <c r="C29">
        <v>0</v>
      </c>
      <c r="D29" s="3">
        <v>0</v>
      </c>
      <c r="E29" s="3">
        <v>5</v>
      </c>
      <c r="F29">
        <f xml:space="preserve"> Table1324[[#This Row],[Build Quantity Unit]]*$B$10</f>
        <v>5</v>
      </c>
      <c r="G29" s="1" t="s">
        <v>59</v>
      </c>
      <c r="H29" s="1" t="s">
        <v>60</v>
      </c>
      <c r="I29" s="1" t="s">
        <v>60</v>
      </c>
      <c r="J29" s="2">
        <v>0</v>
      </c>
      <c r="K29" s="2">
        <v>0</v>
      </c>
      <c r="L29" s="2">
        <f t="shared" si="1"/>
        <v>0</v>
      </c>
      <c r="M29" s="2">
        <f>K29*Table1324[[#This Row],[Build Quantity Unit]]</f>
        <v>0</v>
      </c>
    </row>
    <row r="30" spans="1:13" x14ac:dyDescent="0.25">
      <c r="A30" t="s">
        <v>63</v>
      </c>
      <c r="C30">
        <f xml:space="preserve"> ROUNDUP(Table1324[[#This Row],[Build Quantity Group]]/Table1324[[#This Row],[Pack Quantity]],0)</f>
        <v>1</v>
      </c>
      <c r="D30" s="3">
        <v>100</v>
      </c>
      <c r="E30" s="3">
        <v>2</v>
      </c>
      <c r="F30">
        <f xml:space="preserve"> Table1324[[#This Row],[Build Quantity Unit]]*$B$10</f>
        <v>2</v>
      </c>
      <c r="G30" s="1" t="s">
        <v>14</v>
      </c>
      <c r="H30" s="1" t="s">
        <v>64</v>
      </c>
      <c r="I30" s="1" t="s">
        <v>60</v>
      </c>
      <c r="J30" s="2">
        <v>0.99</v>
      </c>
      <c r="K30" s="2">
        <f t="shared" si="0"/>
        <v>9.8999999999999991E-3</v>
      </c>
      <c r="L30" s="2">
        <f t="shared" si="1"/>
        <v>0.99</v>
      </c>
      <c r="M30" s="2">
        <f>K30*Table1324[[#This Row],[Build Quantity Unit]]</f>
        <v>1.9799999999999998E-2</v>
      </c>
    </row>
    <row r="31" spans="1:13" x14ac:dyDescent="0.25">
      <c r="A31" t="s">
        <v>65</v>
      </c>
      <c r="C31">
        <f xml:space="preserve"> ROUNDUP(Table1324[[#This Row],[Build Quantity Group]]/Table1324[[#This Row],[Pack Quantity]],0)</f>
        <v>1</v>
      </c>
      <c r="D31" s="3">
        <v>100</v>
      </c>
      <c r="E31" s="3">
        <v>4</v>
      </c>
      <c r="F31">
        <f xml:space="preserve"> Table1324[[#This Row],[Build Quantity Unit]]*$B$10</f>
        <v>4</v>
      </c>
      <c r="G31" s="1" t="s">
        <v>15</v>
      </c>
      <c r="H31" s="1" t="s">
        <v>66</v>
      </c>
      <c r="I31" s="1" t="s">
        <v>108</v>
      </c>
      <c r="J31" s="2">
        <v>0.99</v>
      </c>
      <c r="K31" s="2">
        <f t="shared" si="0"/>
        <v>9.8999999999999991E-3</v>
      </c>
      <c r="L31" s="2">
        <f t="shared" si="1"/>
        <v>0.99</v>
      </c>
      <c r="M31" s="2">
        <f>K31*Table1324[[#This Row],[Build Quantity Unit]]</f>
        <v>3.9599999999999996E-2</v>
      </c>
    </row>
    <row r="32" spans="1:13" x14ac:dyDescent="0.25">
      <c r="A32" t="s">
        <v>68</v>
      </c>
      <c r="C32">
        <f xml:space="preserve"> ROUNDUP(Table1324[[#This Row],[Build Quantity Group]]/Table1324[[#This Row],[Pack Quantity]],0)</f>
        <v>1</v>
      </c>
      <c r="D32" s="3">
        <v>50</v>
      </c>
      <c r="E32" s="3">
        <v>1</v>
      </c>
      <c r="F32">
        <f xml:space="preserve"> Table1324[[#This Row],[Build Quantity Unit]]*$B$10</f>
        <v>1</v>
      </c>
      <c r="G32" s="1" t="s">
        <v>67</v>
      </c>
      <c r="H32" s="1" t="s">
        <v>69</v>
      </c>
      <c r="I32" s="1" t="s">
        <v>109</v>
      </c>
      <c r="J32" s="2">
        <v>0.99</v>
      </c>
      <c r="K32" s="2">
        <f t="shared" si="0"/>
        <v>1.9799999999999998E-2</v>
      </c>
      <c r="L32" s="2">
        <f t="shared" si="1"/>
        <v>0.99</v>
      </c>
      <c r="M32" s="2">
        <f>K32*Table1324[[#This Row],[Build Quantity Unit]]</f>
        <v>1.9799999999999998E-2</v>
      </c>
    </row>
    <row r="33" spans="1:13" x14ac:dyDescent="0.25">
      <c r="A33" t="s">
        <v>71</v>
      </c>
      <c r="C33">
        <f xml:space="preserve"> ROUNDUP(Table1324[[#This Row],[Build Quantity Group]]/Table1324[[#This Row],[Pack Quantity]],0)</f>
        <v>1</v>
      </c>
      <c r="D33" s="3">
        <v>1</v>
      </c>
      <c r="E33" s="3">
        <v>1</v>
      </c>
      <c r="F33">
        <f xml:space="preserve"> Table1324[[#This Row],[Build Quantity Unit]]*$B$10</f>
        <v>1</v>
      </c>
      <c r="G33" s="1" t="s">
        <v>72</v>
      </c>
      <c r="H33" s="1" t="s">
        <v>73</v>
      </c>
      <c r="I33" s="1" t="s">
        <v>110</v>
      </c>
      <c r="J33" s="2"/>
      <c r="K33" s="2">
        <f t="shared" si="0"/>
        <v>0</v>
      </c>
      <c r="L33" s="2">
        <f t="shared" si="1"/>
        <v>0</v>
      </c>
      <c r="M33" s="2">
        <f>K33*Table1324[[#This Row],[Build Quantity Unit]]</f>
        <v>0</v>
      </c>
    </row>
    <row r="34" spans="1:13" x14ac:dyDescent="0.25">
      <c r="A34" t="s">
        <v>70</v>
      </c>
      <c r="C34">
        <v>0</v>
      </c>
      <c r="D34" s="3">
        <v>0</v>
      </c>
      <c r="E34" s="3">
        <v>3</v>
      </c>
      <c r="F34">
        <f xml:space="preserve"> Table1324[[#This Row],[Build Quantity Unit]]*$B$10</f>
        <v>3</v>
      </c>
      <c r="G34" s="1" t="s">
        <v>59</v>
      </c>
      <c r="H34" s="1" t="s">
        <v>60</v>
      </c>
      <c r="I34" s="1" t="s">
        <v>111</v>
      </c>
      <c r="J34" s="2">
        <v>0</v>
      </c>
      <c r="K34" s="2">
        <v>0</v>
      </c>
      <c r="L34" s="2">
        <f t="shared" si="1"/>
        <v>0</v>
      </c>
      <c r="M34" s="2">
        <f>K34*Table1324[[#This Row],[Build Quantity Unit]]</f>
        <v>0</v>
      </c>
    </row>
    <row r="35" spans="1:13" x14ac:dyDescent="0.25">
      <c r="A35" t="s">
        <v>75</v>
      </c>
      <c r="C35">
        <f xml:space="preserve"> ROUNDUP(Table1324[[#This Row],[Build Quantity Group]]/Table1324[[#This Row],[Pack Quantity]],0)</f>
        <v>1</v>
      </c>
      <c r="D35" s="3">
        <v>1</v>
      </c>
      <c r="E35" s="3">
        <v>1</v>
      </c>
      <c r="F35">
        <f xml:space="preserve"> Table1324[[#This Row],[Build Quantity Unit]]*$B$10</f>
        <v>1</v>
      </c>
      <c r="G35" s="1" t="s">
        <v>74</v>
      </c>
      <c r="H35" s="1" t="s">
        <v>76</v>
      </c>
      <c r="I35" s="1" t="s">
        <v>60</v>
      </c>
      <c r="J35" s="2">
        <v>0.99</v>
      </c>
      <c r="K35" s="2">
        <f t="shared" si="0"/>
        <v>0.99</v>
      </c>
      <c r="L35" s="2">
        <f t="shared" si="1"/>
        <v>0.99</v>
      </c>
      <c r="M35" s="2">
        <f>K35*Table1324[[#This Row],[Build Quantity Unit]]</f>
        <v>0.99</v>
      </c>
    </row>
    <row r="36" spans="1:13" x14ac:dyDescent="0.25">
      <c r="G36" s="1"/>
      <c r="H36" s="1"/>
      <c r="I36" s="1" t="s">
        <v>112</v>
      </c>
      <c r="J36" s="2"/>
      <c r="K36" s="2"/>
      <c r="L36" s="2"/>
      <c r="M36" s="2"/>
    </row>
    <row r="37" spans="1:13" ht="90" x14ac:dyDescent="0.25">
      <c r="A37" s="24" t="s">
        <v>86</v>
      </c>
      <c r="I37" s="1"/>
      <c r="J37" s="2"/>
      <c r="K37" s="19" t="s">
        <v>6</v>
      </c>
      <c r="L37" s="19">
        <f>SUM(L13:L35)</f>
        <v>32.739999999999988</v>
      </c>
      <c r="M37" s="19">
        <f>SUM(M13:M35)</f>
        <v>16.282900000000001</v>
      </c>
    </row>
  </sheetData>
  <mergeCells count="1">
    <mergeCell ref="D2:F10"/>
  </mergeCells>
  <hyperlinks>
    <hyperlink ref="G30" r:id="rId1"/>
    <hyperlink ref="G15" r:id="rId2"/>
    <hyperlink ref="G31" r:id="rId3"/>
    <hyperlink ref="G13" r:id="rId4"/>
    <hyperlink ref="H13" r:id="rId5" display="http://www.ebay.com/usr/satisfyelectronics"/>
    <hyperlink ref="G14" r:id="rId6"/>
    <hyperlink ref="H14" r:id="rId7" display="http://www.ebay.com/usr/eawakening"/>
    <hyperlink ref="H15" r:id="rId8" display="http://www.ebay.com/usr/modulefans?_trksid=p2047675.l2559"/>
    <hyperlink ref="H17" r:id="rId9" display="http://www.ebay.com/usr/robothome?_trksid=p2047675.l2559"/>
    <hyperlink ref="H16" r:id="rId10" display="http://www.ebay.com/usr/shenglongsi?_trksid=p2047675.l2559"/>
    <hyperlink ref="B2" r:id="rId11" display="http://www.vertex42.com/ExcelTemplates/free-timesheet-template.html"/>
    <hyperlink ref="H18" r:id="rId12" display="http://www.ebay.com/usr/colorfulplace888?_trksid=p2047675.l2559"/>
    <hyperlink ref="G19" r:id="rId13"/>
    <hyperlink ref="H19" r:id="rId14" display="http://www.ebay.com/usr/ecamonline2012?_trksid=p2047675.l2559"/>
    <hyperlink ref="G21" r:id="rId15"/>
    <hyperlink ref="H21" r:id="rId16" display="http://www.ebay.com/usr/sgbyincons?_trksid=p2047675.l2559"/>
    <hyperlink ref="G22" r:id="rId17"/>
    <hyperlink ref="H22" r:id="rId18" display="http://www.ebay.com/usr/artkatop?_trksid=p2047675.l2559"/>
    <hyperlink ref="H23" r:id="rId19" display="http://www.ebay.com/usr/satisfyelectronics?_trksid=p2047675.l2559"/>
    <hyperlink ref="H24" r:id="rId20" display="http://www.ebay.com/usr/survy2014?_trksid=p2047675.l2559"/>
    <hyperlink ref="H25" r:id="rId21" display="http://www.ebay.com/usr/whymind?_trksid=p2047675.l2559"/>
    <hyperlink ref="H26" r:id="rId22" display="http://www.ebay.com/usr/survy2014?_trksid=p2047675.l2559"/>
    <hyperlink ref="H27" r:id="rId23" display="http://www.ebay.com/usr/superiorsell2014?_trksid=p2047675.l2559"/>
    <hyperlink ref="H30" r:id="rId24" display="http://www.ebay.com/usr/e-fashion365?_trksid=p2047675.l2559"/>
    <hyperlink ref="H31" r:id="rId25" display="http://www.ebay.com/usr/cnfishwholesaler?_trksid=p2047675.l2559"/>
    <hyperlink ref="H32" r:id="rId26" display="http://www.ebay.com/usr/czb6721960?_trksid=p2047675.l2559"/>
    <hyperlink ref="H33" r:id="rId27" display="http://www.ebay.com/usr/luckapen?_trksid=p2047675.l2559"/>
    <hyperlink ref="H35" r:id="rId28" display="http://www.ebay.com/usr/chenxiang9716?_trksid=p2047675.l2559"/>
    <hyperlink ref="H20" r:id="rId29" display="http://www.ebay.com/usr/edeal8?_trksid=p2047675.l2559"/>
  </hyperlinks>
  <pageMargins left="0.7" right="0.7" top="0.75" bottom="0.75" header="0.3" footer="0.3"/>
  <pageSetup orientation="portrait" r:id="rId30"/>
  <drawing r:id="rId31"/>
  <tableParts count="1">
    <tablePart r:id="rId3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Timmy - Model A</vt:lpstr>
      <vt:lpstr>Timmy - Model B</vt:lpstr>
      <vt:lpstr>Timmy - Model 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2016-11-22T13:16:29Z</dcterms:modified>
</cp:coreProperties>
</file>